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Мои документы январь 2012\Настя\ТАРИФЫ\Тариф 2024-2025\"/>
    </mc:Choice>
  </mc:AlternateContent>
  <xr:revisionPtr revIDLastSave="0" documentId="13_ncr:1_{F1CF459A-F30B-48AB-8744-6D4018DBFF3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Додаток 1" sheetId="1" r:id="rId1"/>
    <sheet name="Додаток 2" sheetId="2" r:id="rId2"/>
    <sheet name="Додаток 3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D12" i="3"/>
  <c r="G135" i="1"/>
  <c r="H134" i="1"/>
  <c r="F134" i="1"/>
  <c r="F99" i="1"/>
  <c r="F98" i="1"/>
  <c r="H67" i="1"/>
  <c r="G67" i="1"/>
  <c r="F67" i="1"/>
  <c r="E67" i="1"/>
  <c r="H68" i="1"/>
  <c r="G68" i="1"/>
  <c r="F68" i="1"/>
  <c r="E68" i="1"/>
  <c r="H60" i="1"/>
  <c r="F60" i="1"/>
  <c r="H59" i="1"/>
  <c r="F59" i="1"/>
  <c r="R160" i="2" l="1"/>
  <c r="M160" i="2"/>
  <c r="O160" i="2"/>
  <c r="L160" i="2"/>
  <c r="D160" i="2"/>
  <c r="Q159" i="2"/>
  <c r="J159" i="2"/>
  <c r="K159" i="2"/>
  <c r="R156" i="2"/>
  <c r="O156" i="2"/>
  <c r="F156" i="2"/>
  <c r="Q155" i="2"/>
  <c r="K155" i="2"/>
  <c r="R151" i="2"/>
  <c r="P151" i="2" s="1"/>
  <c r="M151" i="2"/>
  <c r="O151" i="2"/>
  <c r="F151" i="2"/>
  <c r="R147" i="2"/>
  <c r="O147" i="2"/>
  <c r="L147" i="2"/>
  <c r="F147" i="2"/>
  <c r="O112" i="2" l="1"/>
  <c r="I112" i="2"/>
  <c r="R108" i="2"/>
  <c r="L108" i="2"/>
  <c r="K107" i="2"/>
  <c r="F76" i="2"/>
  <c r="D76" i="2"/>
  <c r="R67" i="2"/>
  <c r="Q66" i="2"/>
  <c r="R63" i="2"/>
  <c r="L63" i="2"/>
  <c r="Q62" i="2"/>
  <c r="K62" i="2"/>
  <c r="R32" i="2" l="1"/>
  <c r="O32" i="2"/>
  <c r="L32" i="2"/>
  <c r="I32" i="2"/>
  <c r="H128" i="1" l="1"/>
  <c r="H127" i="1"/>
  <c r="H126" i="1"/>
  <c r="G128" i="1"/>
  <c r="G127" i="1"/>
  <c r="G126" i="1"/>
  <c r="E128" i="1"/>
  <c r="E127" i="1"/>
  <c r="E126" i="1"/>
  <c r="H64" i="1"/>
  <c r="R126" i="2" l="1"/>
  <c r="O126" i="2"/>
  <c r="L126" i="2"/>
  <c r="I126" i="2"/>
  <c r="R122" i="2"/>
  <c r="O122" i="2"/>
  <c r="L122" i="2"/>
  <c r="I122" i="2"/>
  <c r="R118" i="2"/>
  <c r="O118" i="2"/>
  <c r="L118" i="2"/>
  <c r="I118" i="2"/>
  <c r="R86" i="2"/>
  <c r="O86" i="2"/>
  <c r="L86" i="2"/>
  <c r="I86" i="2"/>
  <c r="F86" i="2" l="1"/>
  <c r="R82" i="2"/>
  <c r="O82" i="2"/>
  <c r="L82" i="2"/>
  <c r="I82" i="2"/>
  <c r="F79" i="2"/>
  <c r="D79" i="2" s="1"/>
  <c r="F81" i="2"/>
  <c r="D81" i="2" s="1"/>
  <c r="R78" i="2"/>
  <c r="O78" i="2"/>
  <c r="L78" i="2"/>
  <c r="I78" i="2"/>
  <c r="R40" i="2"/>
  <c r="O40" i="2"/>
  <c r="L40" i="2"/>
  <c r="I40" i="2"/>
  <c r="R36" i="2"/>
  <c r="O36" i="2"/>
  <c r="L36" i="2"/>
  <c r="I36" i="2"/>
  <c r="H16" i="2" l="1"/>
  <c r="K16" i="2"/>
  <c r="N16" i="2"/>
  <c r="Q16" i="2"/>
  <c r="A34" i="3" l="1"/>
  <c r="C31" i="3"/>
  <c r="C32" i="3"/>
  <c r="J18" i="2"/>
  <c r="F14" i="1" s="1"/>
  <c r="E28" i="2"/>
  <c r="F28" i="2"/>
  <c r="G28" i="2"/>
  <c r="J28" i="2"/>
  <c r="M28" i="2"/>
  <c r="P28" i="2"/>
  <c r="G14" i="2"/>
  <c r="E10" i="1" s="1"/>
  <c r="B163" i="2"/>
  <c r="Q157" i="2"/>
  <c r="N157" i="2"/>
  <c r="K157" i="2"/>
  <c r="H157" i="2"/>
  <c r="E157" i="2"/>
  <c r="Q148" i="2"/>
  <c r="N148" i="2"/>
  <c r="K148" i="2"/>
  <c r="H148" i="2"/>
  <c r="E148" i="2"/>
  <c r="P142" i="2"/>
  <c r="M142" i="2"/>
  <c r="J142" i="2"/>
  <c r="G142" i="2"/>
  <c r="D142" i="2"/>
  <c r="P141" i="2"/>
  <c r="M141" i="2"/>
  <c r="J141" i="2"/>
  <c r="G141" i="2"/>
  <c r="D141" i="2"/>
  <c r="P140" i="2"/>
  <c r="M140" i="2"/>
  <c r="J140" i="2"/>
  <c r="G140" i="2"/>
  <c r="D140" i="2"/>
  <c r="R137" i="2"/>
  <c r="P137" i="2" s="1"/>
  <c r="O137" i="2" s="1"/>
  <c r="M137" i="2" s="1"/>
  <c r="L137" i="2" s="1"/>
  <c r="J137" i="2" s="1"/>
  <c r="I137" i="2" s="1"/>
  <c r="G137" i="2" s="1"/>
  <c r="F137" i="2" s="1"/>
  <c r="D137" i="2" s="1"/>
  <c r="M135" i="2"/>
  <c r="G135" i="2"/>
  <c r="P134" i="2"/>
  <c r="J134" i="2"/>
  <c r="P133" i="2"/>
  <c r="M133" i="2"/>
  <c r="G133" i="2"/>
  <c r="P132" i="2"/>
  <c r="M132" i="2"/>
  <c r="J132" i="2"/>
  <c r="P131" i="2"/>
  <c r="M131" i="2"/>
  <c r="G131" i="2"/>
  <c r="P130" i="2"/>
  <c r="M130" i="2"/>
  <c r="J130" i="2"/>
  <c r="P129" i="2"/>
  <c r="H115" i="1" s="1"/>
  <c r="M129" i="2"/>
  <c r="G115" i="1" s="1"/>
  <c r="G129" i="2"/>
  <c r="E115" i="1" s="1"/>
  <c r="P128" i="2"/>
  <c r="H114" i="1" s="1"/>
  <c r="M128" i="2"/>
  <c r="G114" i="1" s="1"/>
  <c r="J128" i="2"/>
  <c r="F114" i="1" s="1"/>
  <c r="P127" i="2"/>
  <c r="H113" i="1" s="1"/>
  <c r="M127" i="2"/>
  <c r="G113" i="1" s="1"/>
  <c r="J127" i="2"/>
  <c r="F113" i="1" s="1"/>
  <c r="G127" i="2"/>
  <c r="E113" i="1" s="1"/>
  <c r="P126" i="2"/>
  <c r="M126" i="2"/>
  <c r="J126" i="2"/>
  <c r="P125" i="2"/>
  <c r="H111" i="1" s="1"/>
  <c r="M125" i="2"/>
  <c r="G111" i="1" s="1"/>
  <c r="G125" i="2"/>
  <c r="E111" i="1" s="1"/>
  <c r="P124" i="2"/>
  <c r="H110" i="1" s="1"/>
  <c r="M124" i="2"/>
  <c r="G110" i="1" s="1"/>
  <c r="J124" i="2"/>
  <c r="F110" i="1" s="1"/>
  <c r="P123" i="2"/>
  <c r="H109" i="1" s="1"/>
  <c r="M123" i="2"/>
  <c r="G109" i="1" s="1"/>
  <c r="J123" i="2"/>
  <c r="F109" i="1" s="1"/>
  <c r="G123" i="2"/>
  <c r="E109" i="1" s="1"/>
  <c r="P122" i="2"/>
  <c r="M122" i="2"/>
  <c r="G122" i="2"/>
  <c r="P121" i="2"/>
  <c r="H107" i="1" s="1"/>
  <c r="M121" i="2"/>
  <c r="G107" i="1" s="1"/>
  <c r="G121" i="2"/>
  <c r="E107" i="1" s="1"/>
  <c r="P120" i="2"/>
  <c r="H106" i="1" s="1"/>
  <c r="M120" i="2"/>
  <c r="G106" i="1" s="1"/>
  <c r="J120" i="2"/>
  <c r="F106" i="1" s="1"/>
  <c r="G120" i="2"/>
  <c r="E106" i="1" s="1"/>
  <c r="P119" i="2"/>
  <c r="H105" i="1" s="1"/>
  <c r="M119" i="2"/>
  <c r="G105" i="1" s="1"/>
  <c r="G104" i="1" s="1"/>
  <c r="J119" i="2"/>
  <c r="F105" i="1" s="1"/>
  <c r="G119" i="2"/>
  <c r="E105" i="1" s="1"/>
  <c r="P118" i="2"/>
  <c r="M118" i="2"/>
  <c r="J118" i="2"/>
  <c r="P117" i="2"/>
  <c r="H103" i="1" s="1"/>
  <c r="M117" i="2"/>
  <c r="G103" i="1" s="1"/>
  <c r="J117" i="2"/>
  <c r="F103" i="1" s="1"/>
  <c r="P116" i="2"/>
  <c r="H102" i="1" s="1"/>
  <c r="O115" i="2"/>
  <c r="J116" i="2"/>
  <c r="F102" i="1" s="1"/>
  <c r="G116" i="2"/>
  <c r="E102" i="1" s="1"/>
  <c r="Q109" i="2"/>
  <c r="N109" i="2"/>
  <c r="K109" i="2"/>
  <c r="H109" i="2"/>
  <c r="E109" i="2"/>
  <c r="P103" i="2"/>
  <c r="M103" i="2"/>
  <c r="J103" i="2"/>
  <c r="G103" i="2"/>
  <c r="D103" i="2"/>
  <c r="M102" i="2"/>
  <c r="J102" i="2"/>
  <c r="G102" i="2"/>
  <c r="D102" i="2"/>
  <c r="P101" i="2"/>
  <c r="M101" i="2"/>
  <c r="G101" i="2"/>
  <c r="D101" i="2"/>
  <c r="Q99" i="2"/>
  <c r="N99" i="2"/>
  <c r="K99" i="2"/>
  <c r="H99" i="2"/>
  <c r="E99" i="2"/>
  <c r="I98" i="2"/>
  <c r="R95" i="2"/>
  <c r="G91" i="2"/>
  <c r="J89" i="2"/>
  <c r="F81" i="1" s="1"/>
  <c r="F89" i="2"/>
  <c r="P88" i="2"/>
  <c r="H80" i="1" s="1"/>
  <c r="E86" i="2"/>
  <c r="P85" i="2"/>
  <c r="H77" i="1" s="1"/>
  <c r="J84" i="2"/>
  <c r="F76" i="1" s="1"/>
  <c r="J83" i="2"/>
  <c r="F75" i="1" s="1"/>
  <c r="P81" i="2"/>
  <c r="H73" i="1" s="1"/>
  <c r="M77" i="2"/>
  <c r="G69" i="1" s="1"/>
  <c r="M74" i="2"/>
  <c r="G66" i="1" s="1"/>
  <c r="G74" i="2"/>
  <c r="E66" i="1" s="1"/>
  <c r="Q71" i="2"/>
  <c r="L71" i="2"/>
  <c r="Q68" i="2"/>
  <c r="N68" i="2"/>
  <c r="K68" i="2"/>
  <c r="H68" i="2"/>
  <c r="E68" i="2"/>
  <c r="Q64" i="2"/>
  <c r="N64" i="2"/>
  <c r="K64" i="2"/>
  <c r="H64" i="2"/>
  <c r="E64" i="2"/>
  <c r="P57" i="2"/>
  <c r="M57" i="2"/>
  <c r="J57" i="2"/>
  <c r="G57" i="2"/>
  <c r="F57" i="2"/>
  <c r="D57" i="2" s="1"/>
  <c r="P56" i="2"/>
  <c r="M56" i="2"/>
  <c r="J56" i="2"/>
  <c r="G56" i="2"/>
  <c r="F56" i="2"/>
  <c r="D56" i="2" s="1"/>
  <c r="P55" i="2"/>
  <c r="M55" i="2"/>
  <c r="J55" i="2"/>
  <c r="G55" i="2"/>
  <c r="F55" i="2"/>
  <c r="D55" i="2" s="1"/>
  <c r="Q53" i="2"/>
  <c r="N53" i="2"/>
  <c r="K53" i="2"/>
  <c r="H53" i="2"/>
  <c r="E53" i="2"/>
  <c r="I51" i="2"/>
  <c r="M49" i="2"/>
  <c r="J49" i="2"/>
  <c r="F49" i="2"/>
  <c r="P48" i="2"/>
  <c r="M48" i="2"/>
  <c r="E48" i="2"/>
  <c r="P46" i="2"/>
  <c r="M46" i="2"/>
  <c r="J46" i="2"/>
  <c r="G46" i="2"/>
  <c r="F46" i="2"/>
  <c r="M45" i="2"/>
  <c r="J45" i="2"/>
  <c r="E45" i="2"/>
  <c r="P44" i="2"/>
  <c r="M44" i="2"/>
  <c r="J44" i="2"/>
  <c r="F44" i="2"/>
  <c r="E44" i="2"/>
  <c r="F43" i="2"/>
  <c r="D43" i="2" s="1"/>
  <c r="E43" i="2"/>
  <c r="P42" i="2"/>
  <c r="H40" i="1" s="1"/>
  <c r="M42" i="2"/>
  <c r="G40" i="1" s="1"/>
  <c r="J42" i="2"/>
  <c r="F40" i="1" s="1"/>
  <c r="G42" i="2"/>
  <c r="E40" i="1" s="1"/>
  <c r="P41" i="2"/>
  <c r="H39" i="1" s="1"/>
  <c r="M41" i="2"/>
  <c r="G39" i="1" s="1"/>
  <c r="J41" i="2"/>
  <c r="F39" i="1" s="1"/>
  <c r="G41" i="2"/>
  <c r="E39" i="1" s="1"/>
  <c r="F41" i="2"/>
  <c r="P40" i="2"/>
  <c r="M40" i="2"/>
  <c r="J40" i="2"/>
  <c r="G40" i="2"/>
  <c r="E40" i="2"/>
  <c r="P38" i="2"/>
  <c r="H36" i="1" s="1"/>
  <c r="M38" i="2"/>
  <c r="G36" i="1" s="1"/>
  <c r="J38" i="2"/>
  <c r="F36" i="1" s="1"/>
  <c r="G38" i="2"/>
  <c r="E36" i="1" s="1"/>
  <c r="F38" i="2"/>
  <c r="M37" i="2"/>
  <c r="G35" i="1" s="1"/>
  <c r="J37" i="2"/>
  <c r="F35" i="1" s="1"/>
  <c r="F37" i="2"/>
  <c r="E37" i="2"/>
  <c r="P36" i="2"/>
  <c r="M36" i="2"/>
  <c r="J36" i="2"/>
  <c r="F36" i="2"/>
  <c r="E36" i="2"/>
  <c r="P35" i="2"/>
  <c r="H33" i="1" s="1"/>
  <c r="M35" i="2"/>
  <c r="G33" i="1" s="1"/>
  <c r="F35" i="2"/>
  <c r="P34" i="2"/>
  <c r="H32" i="1" s="1"/>
  <c r="J34" i="2"/>
  <c r="F32" i="1" s="1"/>
  <c r="G34" i="2"/>
  <c r="E32" i="1" s="1"/>
  <c r="P33" i="2"/>
  <c r="H31" i="1" s="1"/>
  <c r="M33" i="2"/>
  <c r="G31" i="1" s="1"/>
  <c r="J33" i="2"/>
  <c r="F31" i="1" s="1"/>
  <c r="G33" i="2"/>
  <c r="E31" i="1" s="1"/>
  <c r="F33" i="2"/>
  <c r="E32" i="2"/>
  <c r="P31" i="2"/>
  <c r="H29" i="1" s="1"/>
  <c r="M31" i="2"/>
  <c r="G29" i="1" s="1"/>
  <c r="F31" i="2"/>
  <c r="J31" i="2"/>
  <c r="F29" i="1" s="1"/>
  <c r="G31" i="2"/>
  <c r="E29" i="1" s="1"/>
  <c r="M30" i="2"/>
  <c r="G28" i="1" s="1"/>
  <c r="J30" i="2"/>
  <c r="F28" i="1" s="1"/>
  <c r="G30" i="2"/>
  <c r="E28" i="1" s="1"/>
  <c r="F30" i="2"/>
  <c r="M29" i="2"/>
  <c r="G27" i="1" s="1"/>
  <c r="J29" i="2"/>
  <c r="F27" i="1" s="1"/>
  <c r="F29" i="2"/>
  <c r="E29" i="2"/>
  <c r="P27" i="2"/>
  <c r="H23" i="1" s="1"/>
  <c r="F27" i="2"/>
  <c r="J27" i="2"/>
  <c r="F23" i="1" s="1"/>
  <c r="G27" i="2"/>
  <c r="E23" i="1" s="1"/>
  <c r="O23" i="2"/>
  <c r="O22" i="2" s="1"/>
  <c r="O21" i="2" s="1"/>
  <c r="O50" i="2" s="1"/>
  <c r="M26" i="2"/>
  <c r="G22" i="1" s="1"/>
  <c r="J26" i="2"/>
  <c r="F22" i="1" s="1"/>
  <c r="G26" i="2"/>
  <c r="E22" i="1" s="1"/>
  <c r="F26" i="2"/>
  <c r="R23" i="2"/>
  <c r="M25" i="2"/>
  <c r="G21" i="1" s="1"/>
  <c r="J25" i="2"/>
  <c r="F21" i="1" s="1"/>
  <c r="F25" i="2"/>
  <c r="E25" i="2"/>
  <c r="Q23" i="2"/>
  <c r="M24" i="2"/>
  <c r="G20" i="1" s="1"/>
  <c r="J24" i="2"/>
  <c r="F20" i="1" s="1"/>
  <c r="E24" i="2"/>
  <c r="L23" i="2"/>
  <c r="K23" i="2"/>
  <c r="K22" i="2" s="1"/>
  <c r="K21" i="2" s="1"/>
  <c r="H23" i="2"/>
  <c r="H22" i="2" s="1"/>
  <c r="H21" i="2" s="1"/>
  <c r="M19" i="2"/>
  <c r="G15" i="1" s="1"/>
  <c r="J19" i="2"/>
  <c r="F15" i="1" s="1"/>
  <c r="G19" i="2"/>
  <c r="E15" i="1" s="1"/>
  <c r="P18" i="2"/>
  <c r="H14" i="1" s="1"/>
  <c r="M18" i="2"/>
  <c r="G14" i="1" s="1"/>
  <c r="G18" i="2"/>
  <c r="E14" i="1" s="1"/>
  <c r="M16" i="2"/>
  <c r="G12" i="1" s="1"/>
  <c r="J16" i="2"/>
  <c r="F12" i="1" s="1"/>
  <c r="G16" i="2"/>
  <c r="E12" i="1" s="1"/>
  <c r="P15" i="2"/>
  <c r="H11" i="1" s="1"/>
  <c r="M15" i="2"/>
  <c r="G11" i="1" s="1"/>
  <c r="J15" i="2"/>
  <c r="F11" i="1" s="1"/>
  <c r="G15" i="2"/>
  <c r="M14" i="2"/>
  <c r="G10" i="1" s="1"/>
  <c r="J14" i="2"/>
  <c r="F10" i="1" s="1"/>
  <c r="B137" i="1"/>
  <c r="D126" i="1"/>
  <c r="D121" i="1"/>
  <c r="D120" i="1"/>
  <c r="D119" i="1"/>
  <c r="D118" i="1"/>
  <c r="D117" i="1"/>
  <c r="D116" i="1"/>
  <c r="H95" i="1"/>
  <c r="G95" i="1"/>
  <c r="F95" i="1"/>
  <c r="E95" i="1"/>
  <c r="H94" i="1"/>
  <c r="G94" i="1"/>
  <c r="F94" i="1"/>
  <c r="E94" i="1"/>
  <c r="H93" i="1"/>
  <c r="G93" i="1"/>
  <c r="F93" i="1"/>
  <c r="E93" i="1"/>
  <c r="D85" i="1"/>
  <c r="D84" i="1"/>
  <c r="D83" i="1"/>
  <c r="H82" i="1"/>
  <c r="G82" i="1"/>
  <c r="F82" i="1"/>
  <c r="E82" i="1"/>
  <c r="D65" i="1"/>
  <c r="G108" i="1" l="1"/>
  <c r="G112" i="1"/>
  <c r="E11" i="1"/>
  <c r="D15" i="2"/>
  <c r="D127" i="1"/>
  <c r="D36" i="1"/>
  <c r="D24" i="1"/>
  <c r="D29" i="1"/>
  <c r="D94" i="1"/>
  <c r="H112" i="1"/>
  <c r="D11" i="1"/>
  <c r="D14" i="1"/>
  <c r="F19" i="1"/>
  <c r="F18" i="1" s="1"/>
  <c r="D25" i="1"/>
  <c r="D53" i="1"/>
  <c r="D54" i="1"/>
  <c r="D55" i="1"/>
  <c r="D67" i="1"/>
  <c r="D93" i="1"/>
  <c r="H104" i="1"/>
  <c r="G19" i="1"/>
  <c r="D26" i="1"/>
  <c r="D68" i="1"/>
  <c r="D106" i="1"/>
  <c r="D128" i="1"/>
  <c r="D31" i="1"/>
  <c r="H30" i="1"/>
  <c r="D39" i="1"/>
  <c r="D95" i="1"/>
  <c r="D109" i="1"/>
  <c r="P43" i="2"/>
  <c r="H41" i="1" s="1"/>
  <c r="H38" i="1" s="1"/>
  <c r="J43" i="2"/>
  <c r="F41" i="1" s="1"/>
  <c r="F38" i="1" s="1"/>
  <c r="P32" i="2"/>
  <c r="J39" i="2"/>
  <c r="F37" i="1" s="1"/>
  <c r="F34" i="1" s="1"/>
  <c r="P80" i="2"/>
  <c r="H72" i="1" s="1"/>
  <c r="P92" i="2"/>
  <c r="E78" i="2"/>
  <c r="M81" i="2"/>
  <c r="G73" i="1" s="1"/>
  <c r="G83" i="2"/>
  <c r="E75" i="1" s="1"/>
  <c r="D28" i="2"/>
  <c r="G72" i="2"/>
  <c r="E64" i="1" s="1"/>
  <c r="M72" i="2"/>
  <c r="G64" i="1" s="1"/>
  <c r="G63" i="1" s="1"/>
  <c r="G79" i="2"/>
  <c r="G80" i="2"/>
  <c r="E72" i="1" s="1"/>
  <c r="G81" i="2"/>
  <c r="E73" i="1" s="1"/>
  <c r="J93" i="2"/>
  <c r="P93" i="2"/>
  <c r="E95" i="2"/>
  <c r="F120" i="2"/>
  <c r="D120" i="2" s="1"/>
  <c r="F91" i="2"/>
  <c r="P115" i="2"/>
  <c r="J74" i="2"/>
  <c r="F66" i="1" s="1"/>
  <c r="J75" i="2"/>
  <c r="J76" i="2"/>
  <c r="P77" i="2"/>
  <c r="H69" i="1" s="1"/>
  <c r="J80" i="2"/>
  <c r="F72" i="1" s="1"/>
  <c r="M88" i="2"/>
  <c r="G80" i="1" s="1"/>
  <c r="G92" i="2"/>
  <c r="M93" i="2"/>
  <c r="P84" i="2"/>
  <c r="H76" i="1" s="1"/>
  <c r="E93" i="2"/>
  <c r="F123" i="2"/>
  <c r="D123" i="2" s="1"/>
  <c r="F74" i="2"/>
  <c r="P76" i="2"/>
  <c r="M83" i="2"/>
  <c r="G75" i="1" s="1"/>
  <c r="E85" i="2"/>
  <c r="P87" i="2"/>
  <c r="H79" i="1" s="1"/>
  <c r="F116" i="2"/>
  <c r="D116" i="2" s="1"/>
  <c r="F135" i="2"/>
  <c r="G75" i="2"/>
  <c r="M75" i="2"/>
  <c r="E77" i="2"/>
  <c r="J79" i="2"/>
  <c r="F71" i="1" s="1"/>
  <c r="P79" i="2"/>
  <c r="H71" i="1" s="1"/>
  <c r="F82" i="2"/>
  <c r="M85" i="2"/>
  <c r="G77" i="1" s="1"/>
  <c r="G88" i="2"/>
  <c r="E80" i="1" s="1"/>
  <c r="P91" i="2"/>
  <c r="P90" i="2" s="1"/>
  <c r="J92" i="2"/>
  <c r="F119" i="2"/>
  <c r="D119" i="2" s="1"/>
  <c r="E90" i="2"/>
  <c r="J23" i="2"/>
  <c r="J22" i="2" s="1"/>
  <c r="M43" i="2"/>
  <c r="G41" i="1" s="1"/>
  <c r="G38" i="1" s="1"/>
  <c r="N71" i="2"/>
  <c r="N70" i="2" s="1"/>
  <c r="N96" i="2" s="1"/>
  <c r="N105" i="2" s="1"/>
  <c r="N107" i="2" s="1"/>
  <c r="P74" i="2"/>
  <c r="H66" i="1" s="1"/>
  <c r="H63" i="1" s="1"/>
  <c r="M76" i="2"/>
  <c r="J77" i="2"/>
  <c r="F69" i="1" s="1"/>
  <c r="M79" i="2"/>
  <c r="G71" i="1" s="1"/>
  <c r="E82" i="2"/>
  <c r="F84" i="2"/>
  <c r="M84" i="2"/>
  <c r="G76" i="1" s="1"/>
  <c r="J85" i="2"/>
  <c r="F77" i="1" s="1"/>
  <c r="F74" i="1" s="1"/>
  <c r="M87" i="2"/>
  <c r="G79" i="1" s="1"/>
  <c r="G89" i="2"/>
  <c r="E81" i="1" s="1"/>
  <c r="P89" i="2"/>
  <c r="H81" i="1" s="1"/>
  <c r="M91" i="2"/>
  <c r="M92" i="2"/>
  <c r="Q70" i="2"/>
  <c r="Q96" i="2" s="1"/>
  <c r="Q105" i="2" s="1"/>
  <c r="Q107" i="2" s="1"/>
  <c r="E73" i="2"/>
  <c r="F78" i="2"/>
  <c r="E88" i="2"/>
  <c r="E92" i="2"/>
  <c r="L115" i="2"/>
  <c r="L136" i="2" s="1"/>
  <c r="L70" i="2"/>
  <c r="L96" i="2" s="1"/>
  <c r="P72" i="2"/>
  <c r="P75" i="2"/>
  <c r="F77" i="2"/>
  <c r="D77" i="2" s="1"/>
  <c r="M80" i="2"/>
  <c r="G72" i="1" s="1"/>
  <c r="E81" i="2"/>
  <c r="J81" i="2"/>
  <c r="F73" i="1" s="1"/>
  <c r="P83" i="2"/>
  <c r="F85" i="2"/>
  <c r="J91" i="2"/>
  <c r="F93" i="2"/>
  <c r="D93" i="2" s="1"/>
  <c r="M116" i="2"/>
  <c r="D44" i="2"/>
  <c r="D36" i="2"/>
  <c r="G43" i="2"/>
  <c r="E41" i="1" s="1"/>
  <c r="E38" i="1" s="1"/>
  <c r="P16" i="2"/>
  <c r="E16" i="2"/>
  <c r="K71" i="2"/>
  <c r="K70" i="2" s="1"/>
  <c r="K96" i="2" s="1"/>
  <c r="K105" i="2" s="1"/>
  <c r="K111" i="2" s="1"/>
  <c r="J72" i="2"/>
  <c r="F64" i="1" s="1"/>
  <c r="F95" i="2"/>
  <c r="K50" i="2"/>
  <c r="K59" i="2" s="1"/>
  <c r="E35" i="2"/>
  <c r="D35" i="2" s="1"/>
  <c r="G35" i="2"/>
  <c r="J48" i="2"/>
  <c r="E76" i="2"/>
  <c r="G76" i="2"/>
  <c r="M89" i="2"/>
  <c r="G81" i="1" s="1"/>
  <c r="E89" i="2"/>
  <c r="D89" i="2" s="1"/>
  <c r="G45" i="2"/>
  <c r="F45" i="2"/>
  <c r="D45" i="2" s="1"/>
  <c r="P19" i="2"/>
  <c r="E19" i="2"/>
  <c r="F24" i="2"/>
  <c r="F23" i="2" s="1"/>
  <c r="F22" i="2" s="1"/>
  <c r="I23" i="2"/>
  <c r="I22" i="2" s="1"/>
  <c r="I21" i="2" s="1"/>
  <c r="G21" i="2" s="1"/>
  <c r="D18" i="2"/>
  <c r="P14" i="2"/>
  <c r="E14" i="2"/>
  <c r="E18" i="2"/>
  <c r="R22" i="2"/>
  <c r="R21" i="2" s="1"/>
  <c r="R50" i="2" s="1"/>
  <c r="F73" i="2"/>
  <c r="I71" i="2"/>
  <c r="I70" i="2" s="1"/>
  <c r="I96" i="2" s="1"/>
  <c r="E84" i="2"/>
  <c r="G84" i="2"/>
  <c r="E76" i="1" s="1"/>
  <c r="G117" i="2"/>
  <c r="E103" i="1" s="1"/>
  <c r="I115" i="2"/>
  <c r="I136" i="2" s="1"/>
  <c r="F117" i="2"/>
  <c r="D117" i="2" s="1"/>
  <c r="J121" i="2"/>
  <c r="F107" i="1" s="1"/>
  <c r="F104" i="1" s="1"/>
  <c r="F121" i="2"/>
  <c r="D121" i="2" s="1"/>
  <c r="D25" i="2"/>
  <c r="N23" i="2"/>
  <c r="N22" i="2" s="1"/>
  <c r="N21" i="2" s="1"/>
  <c r="M21" i="2" s="1"/>
  <c r="M50" i="2" s="1"/>
  <c r="O58" i="2" s="1"/>
  <c r="D29" i="2"/>
  <c r="E34" i="2"/>
  <c r="D37" i="2"/>
  <c r="E42" i="2"/>
  <c r="G48" i="2"/>
  <c r="H50" i="2"/>
  <c r="H59" i="2" s="1"/>
  <c r="H62" i="2" s="1"/>
  <c r="P49" i="2"/>
  <c r="E72" i="2"/>
  <c r="E75" i="2"/>
  <c r="E83" i="2"/>
  <c r="J87" i="2"/>
  <c r="F79" i="1" s="1"/>
  <c r="F87" i="2"/>
  <c r="P102" i="2"/>
  <c r="G124" i="2"/>
  <c r="E110" i="1" s="1"/>
  <c r="D110" i="1" s="1"/>
  <c r="F124" i="2"/>
  <c r="D124" i="2" s="1"/>
  <c r="J125" i="2"/>
  <c r="F111" i="1" s="1"/>
  <c r="F108" i="1" s="1"/>
  <c r="F125" i="2"/>
  <c r="D125" i="2" s="1"/>
  <c r="D135" i="2"/>
  <c r="L22" i="2"/>
  <c r="L21" i="2" s="1"/>
  <c r="J21" i="2" s="1"/>
  <c r="P24" i="2"/>
  <c r="H20" i="1" s="1"/>
  <c r="E26" i="2"/>
  <c r="D26" i="2" s="1"/>
  <c r="P26" i="2"/>
  <c r="H22" i="1" s="1"/>
  <c r="D22" i="1" s="1"/>
  <c r="E27" i="2"/>
  <c r="D27" i="2" s="1"/>
  <c r="M27" i="2"/>
  <c r="G23" i="1" s="1"/>
  <c r="D23" i="1" s="1"/>
  <c r="E30" i="2"/>
  <c r="D30" i="2" s="1"/>
  <c r="P30" i="2"/>
  <c r="H28" i="1" s="1"/>
  <c r="D28" i="1" s="1"/>
  <c r="E31" i="2"/>
  <c r="D31" i="2" s="1"/>
  <c r="F32" i="2"/>
  <c r="M34" i="2"/>
  <c r="J35" i="2"/>
  <c r="E39" i="2"/>
  <c r="F40" i="2"/>
  <c r="D40" i="2" s="1"/>
  <c r="J47" i="2"/>
  <c r="E47" i="2"/>
  <c r="F48" i="2"/>
  <c r="D48" i="2" s="1"/>
  <c r="G49" i="2"/>
  <c r="R71" i="2"/>
  <c r="R70" i="2" s="1"/>
  <c r="E80" i="2"/>
  <c r="E87" i="2"/>
  <c r="G87" i="2"/>
  <c r="E79" i="1" s="1"/>
  <c r="F90" i="2"/>
  <c r="J122" i="2"/>
  <c r="J115" i="2" s="1"/>
  <c r="F122" i="2"/>
  <c r="D122" i="2" s="1"/>
  <c r="J131" i="2"/>
  <c r="F131" i="2"/>
  <c r="D131" i="2" s="1"/>
  <c r="F15" i="2"/>
  <c r="G24" i="2"/>
  <c r="E20" i="1" s="1"/>
  <c r="M23" i="2"/>
  <c r="Q22" i="2"/>
  <c r="Q21" i="2" s="1"/>
  <c r="G25" i="2"/>
  <c r="E21" i="1" s="1"/>
  <c r="P25" i="2"/>
  <c r="H21" i="1" s="1"/>
  <c r="G29" i="2"/>
  <c r="E27" i="1" s="1"/>
  <c r="P29" i="2"/>
  <c r="H27" i="1" s="1"/>
  <c r="E33" i="2"/>
  <c r="D33" i="2" s="1"/>
  <c r="F34" i="2"/>
  <c r="G36" i="2"/>
  <c r="M39" i="2"/>
  <c r="G37" i="1" s="1"/>
  <c r="G34" i="1" s="1"/>
  <c r="G37" i="2"/>
  <c r="E35" i="1" s="1"/>
  <c r="P37" i="2"/>
  <c r="E38" i="2"/>
  <c r="D38" i="2" s="1"/>
  <c r="F39" i="2"/>
  <c r="E41" i="2"/>
  <c r="D41" i="2" s="1"/>
  <c r="F42" i="2"/>
  <c r="G44" i="2"/>
  <c r="M47" i="2"/>
  <c r="P45" i="2"/>
  <c r="P47" i="2" s="1"/>
  <c r="E46" i="2"/>
  <c r="D46" i="2" s="1"/>
  <c r="F47" i="2"/>
  <c r="E49" i="2"/>
  <c r="F72" i="2"/>
  <c r="O71" i="2"/>
  <c r="O70" i="2" s="1"/>
  <c r="O96" i="2" s="1"/>
  <c r="E74" i="2"/>
  <c r="F75" i="2"/>
  <c r="G77" i="2"/>
  <c r="E69" i="1" s="1"/>
  <c r="E79" i="2"/>
  <c r="F80" i="2"/>
  <c r="F83" i="2"/>
  <c r="G85" i="2"/>
  <c r="E77" i="1" s="1"/>
  <c r="E91" i="2"/>
  <c r="J101" i="2"/>
  <c r="F88" i="2"/>
  <c r="D88" i="2" s="1"/>
  <c r="G132" i="2"/>
  <c r="F132" i="2"/>
  <c r="D132" i="2" s="1"/>
  <c r="J133" i="2"/>
  <c r="F133" i="2"/>
  <c r="D133" i="2" s="1"/>
  <c r="M134" i="2"/>
  <c r="O136" i="2"/>
  <c r="H71" i="2"/>
  <c r="H70" i="2" s="1"/>
  <c r="H96" i="2" s="1"/>
  <c r="H105" i="2" s="1"/>
  <c r="H107" i="2" s="1"/>
  <c r="J88" i="2"/>
  <c r="F80" i="1" s="1"/>
  <c r="F92" i="2"/>
  <c r="G93" i="2"/>
  <c r="R94" i="2"/>
  <c r="F94" i="2" s="1"/>
  <c r="E94" i="2"/>
  <c r="R115" i="2"/>
  <c r="R136" i="2" s="1"/>
  <c r="G118" i="2"/>
  <c r="F118" i="2"/>
  <c r="D118" i="2" s="1"/>
  <c r="F127" i="2"/>
  <c r="D127" i="2" s="1"/>
  <c r="G128" i="2"/>
  <c r="E114" i="1" s="1"/>
  <c r="D114" i="1" s="1"/>
  <c r="F128" i="2"/>
  <c r="D128" i="2" s="1"/>
  <c r="J129" i="2"/>
  <c r="F115" i="1" s="1"/>
  <c r="D115" i="1" s="1"/>
  <c r="F129" i="2"/>
  <c r="D129" i="2" s="1"/>
  <c r="G126" i="2"/>
  <c r="F126" i="2"/>
  <c r="D126" i="2" s="1"/>
  <c r="G130" i="2"/>
  <c r="F130" i="2"/>
  <c r="D130" i="2" s="1"/>
  <c r="G134" i="2"/>
  <c r="F134" i="2"/>
  <c r="D134" i="2" s="1"/>
  <c r="P135" i="2"/>
  <c r="J135" i="2"/>
  <c r="D82" i="1"/>
  <c r="D103" i="1"/>
  <c r="H108" i="1"/>
  <c r="D40" i="1"/>
  <c r="E63" i="1"/>
  <c r="E104" i="1"/>
  <c r="D105" i="1"/>
  <c r="D113" i="1"/>
  <c r="F101" i="1" l="1"/>
  <c r="F112" i="1"/>
  <c r="E112" i="1"/>
  <c r="D112" i="1" s="1"/>
  <c r="H101" i="1"/>
  <c r="H78" i="1"/>
  <c r="E74" i="1"/>
  <c r="D72" i="1"/>
  <c r="D69" i="1"/>
  <c r="F63" i="1"/>
  <c r="D21" i="1"/>
  <c r="H122" i="1"/>
  <c r="H129" i="1" s="1"/>
  <c r="H125" i="1" s="1"/>
  <c r="H124" i="1" s="1"/>
  <c r="H130" i="1" s="1"/>
  <c r="D111" i="1"/>
  <c r="E108" i="1"/>
  <c r="D107" i="1"/>
  <c r="D104" i="1"/>
  <c r="M115" i="2"/>
  <c r="G102" i="1"/>
  <c r="D81" i="1"/>
  <c r="G78" i="1"/>
  <c r="F78" i="1"/>
  <c r="D80" i="1"/>
  <c r="E78" i="1"/>
  <c r="D79" i="1"/>
  <c r="J82" i="2"/>
  <c r="D77" i="1"/>
  <c r="G74" i="1"/>
  <c r="D76" i="1"/>
  <c r="P82" i="2"/>
  <c r="H75" i="1"/>
  <c r="H74" i="1" s="1"/>
  <c r="D66" i="1"/>
  <c r="G70" i="1"/>
  <c r="F70" i="1"/>
  <c r="D73" i="1"/>
  <c r="H70" i="1"/>
  <c r="E71" i="1"/>
  <c r="G78" i="2"/>
  <c r="D64" i="1"/>
  <c r="D41" i="1"/>
  <c r="D38" i="1" s="1"/>
  <c r="P39" i="2"/>
  <c r="H37" i="1" s="1"/>
  <c r="H35" i="1"/>
  <c r="J32" i="2"/>
  <c r="F33" i="1"/>
  <c r="F30" i="1" s="1"/>
  <c r="F17" i="1" s="1"/>
  <c r="F48" i="1" s="1"/>
  <c r="G32" i="2"/>
  <c r="E33" i="1"/>
  <c r="M32" i="2"/>
  <c r="G32" i="1"/>
  <c r="D27" i="1"/>
  <c r="G18" i="1"/>
  <c r="H19" i="1"/>
  <c r="H18" i="1" s="1"/>
  <c r="D20" i="1"/>
  <c r="K66" i="2"/>
  <c r="E19" i="1"/>
  <c r="E18" i="1" s="1"/>
  <c r="D19" i="1"/>
  <c r="D19" i="2"/>
  <c r="H15" i="1"/>
  <c r="D16" i="2"/>
  <c r="H12" i="1"/>
  <c r="D12" i="1" s="1"/>
  <c r="D14" i="2"/>
  <c r="H10" i="1"/>
  <c r="D10" i="1" s="1"/>
  <c r="E101" i="1"/>
  <c r="E122" i="1" s="1"/>
  <c r="E129" i="1" s="1"/>
  <c r="P86" i="2"/>
  <c r="M82" i="2"/>
  <c r="P78" i="2"/>
  <c r="J78" i="2"/>
  <c r="M71" i="2"/>
  <c r="G71" i="2"/>
  <c r="G115" i="2"/>
  <c r="M86" i="2"/>
  <c r="D74" i="2"/>
  <c r="J71" i="2"/>
  <c r="M90" i="2"/>
  <c r="J90" i="2"/>
  <c r="D91" i="2"/>
  <c r="F21" i="2"/>
  <c r="F50" i="2" s="1"/>
  <c r="I50" i="2"/>
  <c r="D84" i="2"/>
  <c r="G90" i="2"/>
  <c r="P21" i="2"/>
  <c r="P50" i="2" s="1"/>
  <c r="R58" i="2" s="1"/>
  <c r="G86" i="2"/>
  <c r="D85" i="2"/>
  <c r="D87" i="2"/>
  <c r="D86" i="2" s="1"/>
  <c r="M78" i="2"/>
  <c r="D92" i="2"/>
  <c r="G82" i="2"/>
  <c r="F115" i="2"/>
  <c r="F136" i="2" s="1"/>
  <c r="G47" i="2"/>
  <c r="P71" i="2"/>
  <c r="J86" i="2"/>
  <c r="N50" i="2"/>
  <c r="N59" i="2" s="1"/>
  <c r="N62" i="2" s="1"/>
  <c r="M62" i="2" s="1"/>
  <c r="E13" i="3" s="1"/>
  <c r="M22" i="2"/>
  <c r="D39" i="2"/>
  <c r="E23" i="2"/>
  <c r="E22" i="2" s="1"/>
  <c r="E21" i="2" s="1"/>
  <c r="M58" i="2"/>
  <c r="G56" i="1" s="1"/>
  <c r="O54" i="2"/>
  <c r="N111" i="2"/>
  <c r="M107" i="2"/>
  <c r="R143" i="2"/>
  <c r="P136" i="2"/>
  <c r="O143" i="2"/>
  <c r="M136" i="2"/>
  <c r="D47" i="2"/>
  <c r="F71" i="2"/>
  <c r="F70" i="2" s="1"/>
  <c r="F96" i="2" s="1"/>
  <c r="H155" i="2"/>
  <c r="G62" i="2"/>
  <c r="C13" i="3" s="1"/>
  <c r="H66" i="2"/>
  <c r="D83" i="2"/>
  <c r="J62" i="2"/>
  <c r="D13" i="3" s="1"/>
  <c r="D115" i="2"/>
  <c r="D49" i="2"/>
  <c r="G23" i="2"/>
  <c r="G22" i="2" s="1"/>
  <c r="D80" i="2"/>
  <c r="P23" i="2"/>
  <c r="P22" i="2" s="1"/>
  <c r="D75" i="2"/>
  <c r="I143" i="2"/>
  <c r="G136" i="2"/>
  <c r="P107" i="2"/>
  <c r="Q111" i="2"/>
  <c r="J50" i="2"/>
  <c r="L58" i="2" s="1"/>
  <c r="J107" i="2"/>
  <c r="Q50" i="2"/>
  <c r="Q59" i="2" s="1"/>
  <c r="D42" i="2"/>
  <c r="L143" i="2"/>
  <c r="J136" i="2"/>
  <c r="R96" i="2"/>
  <c r="H111" i="2"/>
  <c r="G107" i="2"/>
  <c r="C14" i="3" s="1"/>
  <c r="G39" i="2"/>
  <c r="E37" i="1" s="1"/>
  <c r="G50" i="2"/>
  <c r="I58" i="2" s="1"/>
  <c r="D72" i="2"/>
  <c r="E71" i="2"/>
  <c r="E70" i="2" s="1"/>
  <c r="E96" i="2" s="1"/>
  <c r="E105" i="2" s="1"/>
  <c r="E107" i="2" s="1"/>
  <c r="D34" i="2"/>
  <c r="D32" i="2" s="1"/>
  <c r="D24" i="2"/>
  <c r="D23" i="2" s="1"/>
  <c r="D22" i="2" s="1"/>
  <c r="L50" i="2"/>
  <c r="D95" i="2"/>
  <c r="D108" i="1"/>
  <c r="F122" i="1" l="1"/>
  <c r="F129" i="1" s="1"/>
  <c r="F125" i="1" s="1"/>
  <c r="F124" i="1" s="1"/>
  <c r="F130" i="1" s="1"/>
  <c r="F131" i="1" s="1"/>
  <c r="F132" i="1" s="1"/>
  <c r="D78" i="1"/>
  <c r="D75" i="1"/>
  <c r="D74" i="1"/>
  <c r="G62" i="1"/>
  <c r="G88" i="1" s="1"/>
  <c r="G96" i="1" s="1"/>
  <c r="G92" i="1" s="1"/>
  <c r="G91" i="1" s="1"/>
  <c r="G97" i="1" s="1"/>
  <c r="G98" i="1" s="1"/>
  <c r="G99" i="1" s="1"/>
  <c r="J70" i="2"/>
  <c r="F62" i="1"/>
  <c r="F88" i="1" s="1"/>
  <c r="F96" i="1" s="1"/>
  <c r="F92" i="1" s="1"/>
  <c r="F91" i="1" s="1"/>
  <c r="F97" i="1" s="1"/>
  <c r="D63" i="1"/>
  <c r="H34" i="1"/>
  <c r="H17" i="1" s="1"/>
  <c r="H48" i="1" s="1"/>
  <c r="D18" i="1"/>
  <c r="P159" i="2"/>
  <c r="H131" i="1"/>
  <c r="H132" i="1" s="1"/>
  <c r="J111" i="2"/>
  <c r="D14" i="3"/>
  <c r="G101" i="1"/>
  <c r="G122" i="1" s="1"/>
  <c r="D102" i="1"/>
  <c r="D101" i="1" s="1"/>
  <c r="D122" i="1" s="1"/>
  <c r="E125" i="1"/>
  <c r="H62" i="1"/>
  <c r="H88" i="1" s="1"/>
  <c r="H96" i="1" s="1"/>
  <c r="H92" i="1" s="1"/>
  <c r="H91" i="1" s="1"/>
  <c r="H97" i="1" s="1"/>
  <c r="H98" i="1" s="1"/>
  <c r="P70" i="2"/>
  <c r="P96" i="2" s="1"/>
  <c r="R104" i="2" s="1"/>
  <c r="E70" i="1"/>
  <c r="D71" i="1"/>
  <c r="M70" i="2"/>
  <c r="M96" i="2" s="1"/>
  <c r="D107" i="2"/>
  <c r="D111" i="2" s="1"/>
  <c r="G70" i="2"/>
  <c r="G96" i="2" s="1"/>
  <c r="D35" i="1"/>
  <c r="D37" i="1"/>
  <c r="E34" i="1"/>
  <c r="E30" i="1"/>
  <c r="E17" i="1" s="1"/>
  <c r="E48" i="1" s="1"/>
  <c r="D33" i="1"/>
  <c r="D32" i="1"/>
  <c r="G30" i="1"/>
  <c r="G17" i="1" s="1"/>
  <c r="G48" i="1" s="1"/>
  <c r="D15" i="1"/>
  <c r="M66" i="2"/>
  <c r="E24" i="3"/>
  <c r="J66" i="2"/>
  <c r="D24" i="3"/>
  <c r="G66" i="2"/>
  <c r="C24" i="3"/>
  <c r="P111" i="2"/>
  <c r="F14" i="3"/>
  <c r="M111" i="2"/>
  <c r="E14" i="3"/>
  <c r="G111" i="2"/>
  <c r="D90" i="2"/>
  <c r="D82" i="2"/>
  <c r="N155" i="2"/>
  <c r="N159" i="2" s="1"/>
  <c r="F143" i="2"/>
  <c r="F139" i="2" s="1"/>
  <c r="D136" i="2"/>
  <c r="J96" i="2"/>
  <c r="N66" i="2"/>
  <c r="D78" i="2"/>
  <c r="D21" i="2"/>
  <c r="D50" i="2" s="1"/>
  <c r="E111" i="2"/>
  <c r="P62" i="2"/>
  <c r="F13" i="3" s="1"/>
  <c r="H159" i="2"/>
  <c r="G155" i="2"/>
  <c r="G159" i="2" s="1"/>
  <c r="R54" i="2"/>
  <c r="P58" i="2"/>
  <c r="H56" i="1" s="1"/>
  <c r="P143" i="2"/>
  <c r="R139" i="2"/>
  <c r="D71" i="2"/>
  <c r="M143" i="2"/>
  <c r="O139" i="2"/>
  <c r="M54" i="2"/>
  <c r="O53" i="2"/>
  <c r="O59" i="2" s="1"/>
  <c r="O63" i="2" s="1"/>
  <c r="G143" i="2"/>
  <c r="I139" i="2"/>
  <c r="J155" i="2"/>
  <c r="J143" i="2"/>
  <c r="L139" i="2"/>
  <c r="G58" i="2"/>
  <c r="E56" i="1" s="1"/>
  <c r="F58" i="2"/>
  <c r="I54" i="2"/>
  <c r="L54" i="2"/>
  <c r="J58" i="2"/>
  <c r="F56" i="1" s="1"/>
  <c r="E50" i="2"/>
  <c r="E59" i="2" s="1"/>
  <c r="E62" i="2" s="1"/>
  <c r="D34" i="1" l="1"/>
  <c r="D30" i="1"/>
  <c r="D25" i="3"/>
  <c r="D23" i="3" s="1"/>
  <c r="H99" i="1"/>
  <c r="G129" i="1"/>
  <c r="E124" i="1"/>
  <c r="E130" i="1" s="1"/>
  <c r="E131" i="1" s="1"/>
  <c r="E132" i="1" s="1"/>
  <c r="D70" i="1"/>
  <c r="D62" i="1" s="1"/>
  <c r="D88" i="1" s="1"/>
  <c r="E62" i="1"/>
  <c r="E88" i="1" s="1"/>
  <c r="E96" i="1" s="1"/>
  <c r="P104" i="2"/>
  <c r="R100" i="2"/>
  <c r="O104" i="2"/>
  <c r="L104" i="2"/>
  <c r="I104" i="2"/>
  <c r="M53" i="2"/>
  <c r="M59" i="2" s="1"/>
  <c r="G52" i="1"/>
  <c r="G51" i="1" s="1"/>
  <c r="G57" i="1" s="1"/>
  <c r="G59" i="1" s="1"/>
  <c r="D56" i="1"/>
  <c r="F25" i="3"/>
  <c r="E25" i="3"/>
  <c r="E23" i="3" s="1"/>
  <c r="E12" i="3"/>
  <c r="C12" i="3"/>
  <c r="C25" i="3"/>
  <c r="C23" i="3" s="1"/>
  <c r="P66" i="2"/>
  <c r="F24" i="3"/>
  <c r="M155" i="2"/>
  <c r="M159" i="2" s="1"/>
  <c r="D143" i="2"/>
  <c r="D70" i="2"/>
  <c r="D96" i="2" s="1"/>
  <c r="F54" i="2"/>
  <c r="D58" i="2"/>
  <c r="O138" i="2"/>
  <c r="O144" i="2" s="1"/>
  <c r="M139" i="2"/>
  <c r="M138" i="2" s="1"/>
  <c r="M144" i="2" s="1"/>
  <c r="E155" i="2"/>
  <c r="E66" i="2"/>
  <c r="D62" i="2"/>
  <c r="D66" i="2" s="1"/>
  <c r="D139" i="2"/>
  <c r="F138" i="2"/>
  <c r="F144" i="2" s="1"/>
  <c r="D151" i="2" s="1"/>
  <c r="P155" i="2"/>
  <c r="J139" i="2"/>
  <c r="J138" i="2" s="1"/>
  <c r="J144" i="2" s="1"/>
  <c r="L138" i="2"/>
  <c r="L144" i="2" s="1"/>
  <c r="L151" i="2" s="1"/>
  <c r="J151" i="2" s="1"/>
  <c r="O67" i="2"/>
  <c r="O68" i="2" s="1"/>
  <c r="M63" i="2"/>
  <c r="O64" i="2"/>
  <c r="P139" i="2"/>
  <c r="P138" i="2" s="1"/>
  <c r="P144" i="2" s="1"/>
  <c r="R138" i="2"/>
  <c r="R144" i="2" s="1"/>
  <c r="P54" i="2"/>
  <c r="R53" i="2"/>
  <c r="R59" i="2" s="1"/>
  <c r="L53" i="2"/>
  <c r="L59" i="2" s="1"/>
  <c r="J54" i="2"/>
  <c r="G54" i="2"/>
  <c r="I53" i="2"/>
  <c r="I59" i="2" s="1"/>
  <c r="I63" i="2" s="1"/>
  <c r="G139" i="2"/>
  <c r="G138" i="2" s="1"/>
  <c r="G144" i="2" s="1"/>
  <c r="I138" i="2"/>
  <c r="I144" i="2" s="1"/>
  <c r="I147" i="2" s="1"/>
  <c r="I151" i="2" s="1"/>
  <c r="D17" i="1" l="1"/>
  <c r="D48" i="1" s="1"/>
  <c r="L64" i="2"/>
  <c r="J64" i="2" s="1"/>
  <c r="L67" i="2"/>
  <c r="J67" i="2" s="1"/>
  <c r="P67" i="2"/>
  <c r="G125" i="1"/>
  <c r="D129" i="1"/>
  <c r="E92" i="1"/>
  <c r="D96" i="1"/>
  <c r="P100" i="2"/>
  <c r="P99" i="2" s="1"/>
  <c r="P105" i="2" s="1"/>
  <c r="R99" i="2"/>
  <c r="R105" i="2" s="1"/>
  <c r="P160" i="2" s="1"/>
  <c r="O100" i="2"/>
  <c r="M104" i="2"/>
  <c r="L100" i="2"/>
  <c r="J104" i="2"/>
  <c r="F104" i="2"/>
  <c r="D104" i="2" s="1"/>
  <c r="G104" i="2"/>
  <c r="I100" i="2"/>
  <c r="P53" i="2"/>
  <c r="P59" i="2" s="1"/>
  <c r="H52" i="1"/>
  <c r="H51" i="1" s="1"/>
  <c r="H57" i="1" s="1"/>
  <c r="G60" i="1"/>
  <c r="J53" i="2"/>
  <c r="J59" i="2" s="1"/>
  <c r="F52" i="1"/>
  <c r="F51" i="1" s="1"/>
  <c r="F57" i="1" s="1"/>
  <c r="G53" i="2"/>
  <c r="G59" i="2" s="1"/>
  <c r="E52" i="1"/>
  <c r="F23" i="3"/>
  <c r="I67" i="2"/>
  <c r="I68" i="2" s="1"/>
  <c r="D138" i="2"/>
  <c r="D144" i="2" s="1"/>
  <c r="M147" i="2"/>
  <c r="D54" i="2"/>
  <c r="D53" i="2" s="1"/>
  <c r="D59" i="2" s="1"/>
  <c r="F53" i="2"/>
  <c r="F59" i="2" s="1"/>
  <c r="F63" i="2" s="1"/>
  <c r="J63" i="2"/>
  <c r="M64" i="2"/>
  <c r="E17" i="3" s="1"/>
  <c r="M67" i="2"/>
  <c r="M68" i="2" s="1"/>
  <c r="I148" i="2"/>
  <c r="I152" i="2" s="1"/>
  <c r="G147" i="2"/>
  <c r="R148" i="2"/>
  <c r="R152" i="2" s="1"/>
  <c r="F148" i="2"/>
  <c r="F152" i="2" s="1"/>
  <c r="D147" i="2"/>
  <c r="E159" i="2"/>
  <c r="D155" i="2"/>
  <c r="D159" i="2" s="1"/>
  <c r="I64" i="2"/>
  <c r="G63" i="2"/>
  <c r="P63" i="2"/>
  <c r="R64" i="2"/>
  <c r="L148" i="2"/>
  <c r="L152" i="2" s="1"/>
  <c r="J147" i="2"/>
  <c r="R68" i="2" l="1"/>
  <c r="H135" i="1"/>
  <c r="L68" i="2"/>
  <c r="F135" i="1"/>
  <c r="P147" i="2"/>
  <c r="P148" i="2" s="1"/>
  <c r="G124" i="1"/>
  <c r="G130" i="1" s="1"/>
  <c r="G131" i="1" s="1"/>
  <c r="D125" i="1"/>
  <c r="D124" i="1" s="1"/>
  <c r="D130" i="1" s="1"/>
  <c r="D131" i="1" s="1"/>
  <c r="D132" i="1" s="1"/>
  <c r="E91" i="1"/>
  <c r="E97" i="1" s="1"/>
  <c r="E98" i="1" s="1"/>
  <c r="E99" i="1" s="1"/>
  <c r="D92" i="1"/>
  <c r="D91" i="1" s="1"/>
  <c r="D97" i="1" s="1"/>
  <c r="D98" i="1" s="1"/>
  <c r="D99" i="1" s="1"/>
  <c r="R112" i="2"/>
  <c r="R109" i="2"/>
  <c r="R113" i="2" s="1"/>
  <c r="P108" i="2"/>
  <c r="M100" i="2"/>
  <c r="M99" i="2" s="1"/>
  <c r="M105" i="2" s="1"/>
  <c r="O99" i="2"/>
  <c r="O105" i="2" s="1"/>
  <c r="J100" i="2"/>
  <c r="J99" i="2" s="1"/>
  <c r="J105" i="2" s="1"/>
  <c r="L99" i="2"/>
  <c r="L105" i="2" s="1"/>
  <c r="L156" i="2" s="1"/>
  <c r="J160" i="2" s="1"/>
  <c r="G100" i="2"/>
  <c r="G99" i="2" s="1"/>
  <c r="G105" i="2" s="1"/>
  <c r="I99" i="2"/>
  <c r="I105" i="2" s="1"/>
  <c r="I108" i="2" s="1"/>
  <c r="G112" i="2" s="1"/>
  <c r="F100" i="2"/>
  <c r="F99" i="2" s="1"/>
  <c r="F105" i="2" s="1"/>
  <c r="E51" i="1"/>
  <c r="E57" i="1" s="1"/>
  <c r="E59" i="1" s="1"/>
  <c r="D52" i="1"/>
  <c r="D51" i="1" s="1"/>
  <c r="D57" i="1" s="1"/>
  <c r="D59" i="1" s="1"/>
  <c r="E28" i="3"/>
  <c r="J68" i="2"/>
  <c r="D17" i="3"/>
  <c r="F67" i="2"/>
  <c r="F68" i="2" s="1"/>
  <c r="O148" i="2"/>
  <c r="O152" i="2" s="1"/>
  <c r="P68" i="2"/>
  <c r="P64" i="2"/>
  <c r="F17" i="3" s="1"/>
  <c r="D148" i="2"/>
  <c r="D152" i="2" s="1"/>
  <c r="D63" i="2"/>
  <c r="F64" i="2"/>
  <c r="M148" i="2"/>
  <c r="G64" i="2"/>
  <c r="C17" i="3" s="1"/>
  <c r="G67" i="2"/>
  <c r="G68" i="2" s="1"/>
  <c r="J148" i="2"/>
  <c r="G151" i="2"/>
  <c r="G148" i="2"/>
  <c r="R157" i="2"/>
  <c r="R161" i="2" s="1"/>
  <c r="P156" i="2"/>
  <c r="F108" i="2" l="1"/>
  <c r="F112" i="2" s="1"/>
  <c r="D112" i="2" s="1"/>
  <c r="D28" i="3"/>
  <c r="G132" i="1"/>
  <c r="G134" i="1"/>
  <c r="P112" i="2"/>
  <c r="P109" i="2"/>
  <c r="O108" i="2"/>
  <c r="M112" i="2" s="1"/>
  <c r="L112" i="2"/>
  <c r="L109" i="2"/>
  <c r="L113" i="2" s="1"/>
  <c r="J108" i="2"/>
  <c r="G108" i="2"/>
  <c r="I109" i="2"/>
  <c r="I113" i="2" s="1"/>
  <c r="I156" i="2"/>
  <c r="D100" i="2"/>
  <c r="D99" i="2" s="1"/>
  <c r="D105" i="2" s="1"/>
  <c r="D60" i="1"/>
  <c r="D134" i="1"/>
  <c r="D135" i="1" s="1"/>
  <c r="E60" i="1"/>
  <c r="E134" i="1"/>
  <c r="E135" i="1" s="1"/>
  <c r="F28" i="3"/>
  <c r="P152" i="2"/>
  <c r="F19" i="3"/>
  <c r="F30" i="3" s="1"/>
  <c r="M152" i="2"/>
  <c r="E19" i="3"/>
  <c r="J152" i="2"/>
  <c r="D19" i="3"/>
  <c r="D30" i="3" s="1"/>
  <c r="C28" i="3"/>
  <c r="G152" i="2"/>
  <c r="C19" i="3"/>
  <c r="C30" i="3" s="1"/>
  <c r="D67" i="2"/>
  <c r="D68" i="2" s="1"/>
  <c r="D64" i="2"/>
  <c r="P157" i="2"/>
  <c r="P161" i="2" s="1"/>
  <c r="F109" i="2" l="1"/>
  <c r="F113" i="2" s="1"/>
  <c r="F160" i="2"/>
  <c r="D108" i="2"/>
  <c r="D109" i="2" s="1"/>
  <c r="D113" i="2" s="1"/>
  <c r="P113" i="2"/>
  <c r="F18" i="3"/>
  <c r="F29" i="3" s="1"/>
  <c r="F27" i="3" s="1"/>
  <c r="M108" i="2"/>
  <c r="O109" i="2"/>
  <c r="O113" i="2" s="1"/>
  <c r="J112" i="2"/>
  <c r="J109" i="2"/>
  <c r="J156" i="2"/>
  <c r="L157" i="2"/>
  <c r="L161" i="2" s="1"/>
  <c r="I160" i="2"/>
  <c r="I157" i="2"/>
  <c r="I161" i="2" s="1"/>
  <c r="G156" i="2"/>
  <c r="G109" i="2"/>
  <c r="E30" i="3"/>
  <c r="D156" i="2" l="1"/>
  <c r="F157" i="2"/>
  <c r="F161" i="2" s="1"/>
  <c r="F16" i="3"/>
  <c r="O157" i="2"/>
  <c r="O161" i="2" s="1"/>
  <c r="M156" i="2"/>
  <c r="M109" i="2"/>
  <c r="J113" i="2"/>
  <c r="D18" i="3"/>
  <c r="D16" i="3" s="1"/>
  <c r="J157" i="2"/>
  <c r="J161" i="2" s="1"/>
  <c r="C18" i="3"/>
  <c r="G113" i="2"/>
  <c r="G160" i="2"/>
  <c r="G157" i="2"/>
  <c r="G161" i="2" s="1"/>
  <c r="D157" i="2" l="1"/>
  <c r="D161" i="2" s="1"/>
  <c r="E18" i="3"/>
  <c r="M113" i="2"/>
  <c r="M157" i="2"/>
  <c r="M161" i="2" s="1"/>
  <c r="D29" i="3"/>
  <c r="D27" i="3" s="1"/>
  <c r="C29" i="3"/>
  <c r="C27" i="3" s="1"/>
  <c r="C16" i="3"/>
  <c r="E29" i="3" l="1"/>
  <c r="E27" i="3" s="1"/>
  <c r="E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59" authorId="0" shapeId="0" xr:uid="{65F08BD1-99F8-4602-9306-6E8CB7F04DD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ПІДІГНАЛА!
</t>
        </r>
      </text>
    </comment>
  </commentList>
</comments>
</file>

<file path=xl/sharedStrings.xml><?xml version="1.0" encoding="utf-8"?>
<sst xmlns="http://schemas.openxmlformats.org/spreadsheetml/2006/main" count="1163" uniqueCount="189">
  <si>
    <t>Додаток 1</t>
  </si>
  <si>
    <t xml:space="preserve">до рішення виконавчого комітету </t>
  </si>
  <si>
    <t xml:space="preserve">Білгород-Дністроської міської ради </t>
  </si>
  <si>
    <t>Комунального підприємства "Білгород-Дністровськтеплоенерго"</t>
  </si>
  <si>
    <t>№ з/п</t>
  </si>
  <si>
    <t>Найменування показника </t>
  </si>
  <si>
    <t>Одиниця виміру </t>
  </si>
  <si>
    <t>Сумарні та середньозважені показники </t>
  </si>
  <si>
    <t>Для потреб</t>
  </si>
  <si>
    <t>населення </t>
  </si>
  <si>
    <t>релігійних організацій</t>
  </si>
  <si>
    <t>бюджетних установ</t>
  </si>
  <si>
    <t>інших споживачів </t>
  </si>
  <si>
    <t>усього </t>
  </si>
  <si>
    <t>1.</t>
  </si>
  <si>
    <t>Обсяг реалізації теплової енергії споживачам всього, у т.ч.</t>
  </si>
  <si>
    <t>тис. Гкал</t>
  </si>
  <si>
    <t>2.</t>
  </si>
  <si>
    <t xml:space="preserve">Приєднане теплове навантаження  </t>
  </si>
  <si>
    <t>Гкал/год</t>
  </si>
  <si>
    <t>3.</t>
  </si>
  <si>
    <t>Обсяг теплової енергії для надання послуги з постачання теплової енергії, усього</t>
  </si>
  <si>
    <t>тис. Гкал </t>
  </si>
  <si>
    <t>3.1</t>
  </si>
  <si>
    <t>у тому числі</t>
  </si>
  <si>
    <t>за показаннями вузлів комерційного обліку  </t>
  </si>
  <si>
    <t>- " - </t>
  </si>
  <si>
    <t>4</t>
  </si>
  <si>
    <r>
      <t xml:space="preserve">Обсяг відпуску теплової енергії з колекторів власних генеруючих джерел всього </t>
    </r>
    <r>
      <rPr>
        <b/>
        <sz val="12"/>
        <color rgb="FFFF0000"/>
        <rFont val="Times New Roman"/>
        <family val="1"/>
        <charset val="204"/>
      </rPr>
      <t>(БЕЗ ГП)</t>
    </r>
  </si>
  <si>
    <t>Виробництво теплової енергії</t>
  </si>
  <si>
    <t>Виробнича собівартість, зокрема:</t>
  </si>
  <si>
    <t>тис. грн</t>
  </si>
  <si>
    <t>1.1</t>
  </si>
  <si>
    <t>прямі матеріальні витрати, зокрема:</t>
  </si>
  <si>
    <t>1.1.1</t>
  </si>
  <si>
    <t>паливо всього, у т.ч.:</t>
  </si>
  <si>
    <t>1.1.1.1</t>
  </si>
  <si>
    <t>природний газ</t>
  </si>
  <si>
    <t>1.1.1.2</t>
  </si>
  <si>
    <t>транспортування природного газу</t>
  </si>
  <si>
    <t>1.1.1.3</t>
  </si>
  <si>
    <t>розподіл природного газу</t>
  </si>
  <si>
    <t>1.1.2</t>
  </si>
  <si>
    <t>електроенергія</t>
  </si>
  <si>
    <t>1.1.3</t>
  </si>
  <si>
    <t>покупна теплова енергія та/або встановлена повна планована собівартість теплової енергії, виробленої  власними ТЕЦ, ТЕС, АЕС, КГУ та/або встановлена повна планована вартість теплової енергії, виробленої власними установками, що використовують НПДЕ</t>
  </si>
  <si>
    <t>1.1.3.1</t>
  </si>
  <si>
    <t>покупна теплова енергія</t>
  </si>
  <si>
    <t>1.1.3.2</t>
  </si>
  <si>
    <t>встановлена повна планована вартість теплової енергії, виробленої власними установками, що використовують НПДЕ</t>
  </si>
  <si>
    <t>1.1.4</t>
  </si>
  <si>
    <t>холодна вода для технологічних потреб та водовідведення</t>
  </si>
  <si>
    <t>1.1.5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</si>
  <si>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</si>
  <si>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</si>
  <si>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</si>
  <si>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</si>
  <si>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зокрема:</t>
  </si>
  <si>
    <t>1.3.1</t>
  </si>
  <si>
    <t>єдиний внесок на загальнообов’язкове державне соціальне страхування працівників</t>
  </si>
  <si>
    <t>1.3.2</t>
  </si>
  <si>
    <t xml:space="preserve"> амортизація</t>
  </si>
  <si>
    <t>1.3.3</t>
  </si>
  <si>
    <t xml:space="preserve"> інші прямі витрати</t>
  </si>
  <si>
    <t>1.4</t>
  </si>
  <si>
    <t>загальновиробничі витрати, зокрема:</t>
  </si>
  <si>
    <t>1.4.1</t>
  </si>
  <si>
    <t>витрати на оплату праці</t>
  </si>
  <si>
    <t>1.4.2</t>
  </si>
  <si>
    <t>1.4.3</t>
  </si>
  <si>
    <t>інші витрати</t>
  </si>
  <si>
    <t>Адміністративні витрати, зокрема:</t>
  </si>
  <si>
    <t>2.1</t>
  </si>
  <si>
    <t>2.2</t>
  </si>
  <si>
    <t>2.3</t>
  </si>
  <si>
    <t>3</t>
  </si>
  <si>
    <t>Витрати на збут, зокрема:</t>
  </si>
  <si>
    <t>3.2</t>
  </si>
  <si>
    <t>3.3</t>
  </si>
  <si>
    <t>Інші операційні витрати**</t>
  </si>
  <si>
    <t>5</t>
  </si>
  <si>
    <t>Фінансові витрати</t>
  </si>
  <si>
    <t>6</t>
  </si>
  <si>
    <t>Повна собівартість**</t>
  </si>
  <si>
    <t>7</t>
  </si>
  <si>
    <t>Витрати на відшкодування втрат</t>
  </si>
  <si>
    <t>8</t>
  </si>
  <si>
    <t>Розрахунковий прибуток, усього**, зокрема:</t>
  </si>
  <si>
    <t>8.1</t>
  </si>
  <si>
    <t>податок на прибуток</t>
  </si>
  <si>
    <t>8.2</t>
  </si>
  <si>
    <t xml:space="preserve"> дивіденди</t>
  </si>
  <si>
    <t>8.3</t>
  </si>
  <si>
    <t xml:space="preserve"> резервний фонд (капітал)</t>
  </si>
  <si>
    <t>8.4</t>
  </si>
  <si>
    <t>на розвиток виробництва (виробничі інвестиції)</t>
  </si>
  <si>
    <t>8.5</t>
  </si>
  <si>
    <t>інше використання  прибутку</t>
  </si>
  <si>
    <t>9</t>
  </si>
  <si>
    <t>Вартість виробництва теплової енергії за відповідними тарифами</t>
  </si>
  <si>
    <t>10</t>
  </si>
  <si>
    <t>Одноставковий тариф на виробництво теплової енергії без ПДВ</t>
  </si>
  <si>
    <t>грн/Гкал</t>
  </si>
  <si>
    <t>11</t>
  </si>
  <si>
    <t>Одноставковий тариф на виробництво теплової енергії з ПДВ</t>
  </si>
  <si>
    <t xml:space="preserve">Транспортування теплової енергії </t>
  </si>
  <si>
    <t>транспортування теплової енергії іншими субєктами господарювання</t>
  </si>
  <si>
    <t>холодна вода для технологічних потреб  та водовідведення</t>
  </si>
  <si>
    <t>1.1.4.1</t>
  </si>
  <si>
    <t>у т.ч. витрати на покриття втрат теплової енергії в телових мережах</t>
  </si>
  <si>
    <t>амортизація</t>
  </si>
  <si>
    <t>інші прямі витрати</t>
  </si>
  <si>
    <t>інші витрати*</t>
  </si>
  <si>
    <t xml:space="preserve">Інші операційні витрати * </t>
  </si>
  <si>
    <t>Повна собівартість*</t>
  </si>
  <si>
    <t xml:space="preserve">Витрати на відшкодування втрат </t>
  </si>
  <si>
    <t>Розрахунковий прибуток*, усього,  зокрема:</t>
  </si>
  <si>
    <t>дивіденди</t>
  </si>
  <si>
    <t>резервний фонд (капітал)</t>
  </si>
  <si>
    <t>Вартість транспортування теплової енергії за відповідними тарифами</t>
  </si>
  <si>
    <t>Одноставковий тариф на транспортування теплової енергії без ПДВ</t>
  </si>
  <si>
    <t>Одноставковий тариф на транспортування теплової енергії з ПДВ</t>
  </si>
  <si>
    <t>Постачання теплової енергії</t>
  </si>
  <si>
    <t>прямі матеріальні витрати</t>
  </si>
  <si>
    <t xml:space="preserve">Інші  операційні витрати*  </t>
  </si>
  <si>
    <t>Розрахунковий прибуток, усього, зокрема:</t>
  </si>
  <si>
    <t>Вартість постачання теплової енергії за відповідними тарифами</t>
  </si>
  <si>
    <t>Одноставковий тариф на постачання теплової енергії без ПДВ</t>
  </si>
  <si>
    <t>Одноставковий тариф на постачання теплової енергії з ПДВ</t>
  </si>
  <si>
    <t>Теплова енергія (виробництво, транспортування, постачання) </t>
  </si>
  <si>
    <t>Одноставковий тариф на теплову енергію без ПДВ</t>
  </si>
  <si>
    <t>Одноставковий тариф на теплову енергії з ПДВ</t>
  </si>
  <si>
    <t>(керівник)</t>
  </si>
  <si>
    <t xml:space="preserve"> (підпис)</t>
  </si>
  <si>
    <t>Головний економіст</t>
  </si>
  <si>
    <t>(посада)</t>
  </si>
  <si>
    <t>Додаток 2</t>
  </si>
  <si>
    <t>Структура двоставкових тарифів на теплову енергії, її виробництво, транспортування та постачання для категорії споживачів: населення, релігійним організаціям, бюджетним установам та іншим споживачам                                   на 2021-2022 рокм</t>
  </si>
  <si>
    <t>у тому числі </t>
  </si>
  <si>
    <t>умовно-змінна частина</t>
  </si>
  <si>
    <t>умовно- постійна частина </t>
  </si>
  <si>
    <t>х</t>
  </si>
  <si>
    <t>х </t>
  </si>
  <si>
    <t>12</t>
  </si>
  <si>
    <t>Двоставковий тариф на виробництво теплової енергії без ПДВ</t>
  </si>
  <si>
    <t>  </t>
  </si>
  <si>
    <t>12.1</t>
  </si>
  <si>
    <t>умовно-змінна частина  </t>
  </si>
  <si>
    <t>грн/Гкал </t>
  </si>
  <si>
    <t>12.2</t>
  </si>
  <si>
    <r>
      <t xml:space="preserve">умовно-постійна частина </t>
    </r>
    <r>
      <rPr>
        <sz val="12"/>
        <color rgb="FFFF0000"/>
        <rFont val="Times New Roman"/>
        <family val="1"/>
        <charset val="204"/>
      </rPr>
      <t>(річна</t>
    </r>
    <r>
      <rPr>
        <sz val="12"/>
        <rFont val="Times New Roman"/>
        <family val="1"/>
        <charset val="204"/>
      </rPr>
      <t xml:space="preserve"> абонентська плата) </t>
    </r>
  </si>
  <si>
    <t>грн/ Гкал/год</t>
  </si>
  <si>
    <t>12.3</t>
  </si>
  <si>
    <r>
      <t>умовно-постійна частина (</t>
    </r>
    <r>
      <rPr>
        <sz val="12"/>
        <color rgb="FFFF0000"/>
        <rFont val="Times New Roman"/>
        <family val="1"/>
        <charset val="204"/>
      </rPr>
      <t xml:space="preserve">місячна </t>
    </r>
    <r>
      <rPr>
        <sz val="12"/>
        <rFont val="Times New Roman"/>
        <family val="1"/>
        <charset val="204"/>
      </rPr>
      <t>абонентська плата) </t>
    </r>
  </si>
  <si>
    <t>13</t>
  </si>
  <si>
    <t>Двоставковий тариф на виробництво теплової енергії з ПДВ</t>
  </si>
  <si>
    <t>13.1</t>
  </si>
  <si>
    <t>13.2</t>
  </si>
  <si>
    <t>умовно-постійна частина (річна абонентська плата) </t>
  </si>
  <si>
    <t>13.3.</t>
  </si>
  <si>
    <t>умовно-постійна частина (місячна абонентська плата) </t>
  </si>
  <si>
    <t>Двоставковий тариф на транспортування теплової енергії без ПДВ</t>
  </si>
  <si>
    <r>
      <t>умовно-постійна частина (</t>
    </r>
    <r>
      <rPr>
        <sz val="12"/>
        <color rgb="FFFF0000"/>
        <rFont val="Times New Roman"/>
        <family val="1"/>
        <charset val="204"/>
      </rPr>
      <t>річна</t>
    </r>
    <r>
      <rPr>
        <sz val="12"/>
        <rFont val="Times New Roman"/>
        <family val="1"/>
        <charset val="204"/>
      </rPr>
      <t xml:space="preserve"> абонентська плата) </t>
    </r>
  </si>
  <si>
    <t>Двоставковий тариф на транспортування теплової енергії з ПДВ</t>
  </si>
  <si>
    <t>13.3</t>
  </si>
  <si>
    <t>Двоставковий тариф на постачання теплової енергії без ПДВ</t>
  </si>
  <si>
    <t>Двоставковий тариф на постачання теплової енергії з ПДВ</t>
  </si>
  <si>
    <t>Двоставковий тариф на теплову енергії без ПДВ</t>
  </si>
  <si>
    <t>Двоставковий тариф на теплову енергію з ПДВ</t>
  </si>
  <si>
    <t>(ініціали, прізвище)</t>
  </si>
  <si>
    <t>Двоставковий тариф на послугу з постачання теплової енергії без ПДВ</t>
  </si>
  <si>
    <t>виробництво телової енергії</t>
  </si>
  <si>
    <t>транспортування теплової енергії</t>
  </si>
  <si>
    <t>постачаня теплової енергії</t>
  </si>
  <si>
    <r>
      <t>умовно-постійна частина (</t>
    </r>
    <r>
      <rPr>
        <b/>
        <sz val="12"/>
        <color rgb="FFFF0000"/>
        <rFont val="Times New Roman"/>
        <family val="1"/>
        <charset val="204"/>
      </rPr>
      <t xml:space="preserve">місячна </t>
    </r>
    <r>
      <rPr>
        <b/>
        <sz val="12"/>
        <rFont val="Times New Roman"/>
        <family val="1"/>
        <charset val="204"/>
      </rPr>
      <t>абонентська плата) </t>
    </r>
  </si>
  <si>
    <t>Двоставковий тариф на послугу з постачання теплової енергії з ПДВ</t>
  </si>
  <si>
    <r>
      <t>умовно-постійна частина (</t>
    </r>
    <r>
      <rPr>
        <b/>
        <sz val="12"/>
        <color rgb="FFFF0000"/>
        <rFont val="Times New Roman"/>
        <family val="1"/>
        <charset val="204"/>
      </rPr>
      <t xml:space="preserve">місячна </t>
    </r>
    <r>
      <rPr>
        <b/>
        <sz val="12"/>
        <rFont val="Times New Roman"/>
        <family val="1"/>
        <charset val="204"/>
      </rPr>
      <t>абонентська плата)  для багатоповерхових будинків</t>
    </r>
  </si>
  <si>
    <r>
      <t>умовно-постійна частина (</t>
    </r>
    <r>
      <rPr>
        <b/>
        <sz val="12"/>
        <color rgb="FFFF0000"/>
        <rFont val="Times New Roman"/>
        <family val="1"/>
        <charset val="204"/>
      </rPr>
      <t xml:space="preserve">місячна </t>
    </r>
    <r>
      <rPr>
        <b/>
        <sz val="12"/>
        <rFont val="Times New Roman"/>
        <family val="1"/>
        <charset val="204"/>
      </rPr>
      <t>абонентська плата)  для одноповерхових будинків та привітного сектору</t>
    </r>
  </si>
  <si>
    <t>грн/м2</t>
  </si>
  <si>
    <t>Одиниці виміру</t>
  </si>
  <si>
    <t>Додаток 3</t>
  </si>
  <si>
    <r>
      <t>умовно-постійна частина (</t>
    </r>
    <r>
      <rPr>
        <b/>
        <sz val="12"/>
        <color rgb="FFFF0000"/>
        <rFont val="Times New Roman"/>
        <family val="1"/>
        <charset val="204"/>
      </rPr>
      <t xml:space="preserve">місячна </t>
    </r>
    <r>
      <rPr>
        <b/>
        <sz val="12"/>
        <rFont val="Times New Roman"/>
        <family val="1"/>
        <charset val="204"/>
      </rPr>
      <t>абонентська плата)  для одноповерхових будинків та приватного сектору</t>
    </r>
  </si>
  <si>
    <t>Михайло ВОЛКАНОВ</t>
  </si>
  <si>
    <t>Анастасія ОКУНЄВА</t>
  </si>
  <si>
    <t>Обсяг відпуску теплової енергії з колекторів власних генеруючих джерел всього (БЕЗ ГП)</t>
  </si>
  <si>
    <t>на період з 01.10.2024 року по 30.09.2025 року</t>
  </si>
  <si>
    <t>від ________________________2024 р. № ____</t>
  </si>
  <si>
    <t>Структура тарифів на теплову енергії, її виробництво, транспортування та постачання для категорії споживачів: населення, релігійним організаціям, бюджетним установам та іншим споживачам                                   на період з 01.10.2024 року по 30.09.2025 року</t>
  </si>
  <si>
    <t>Двостовкові тариф на послуги з постачання теплової енергії для категорії споживачів: населення, релігійним організаціям, бюджетним установам та іншим споживачам                                 на період з 01.10.2024 року по 30.09.2025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</si>
</sst>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"/>
    <numFmt numFmtId="166" formatCode="0.00000"/>
    <numFmt numFmtId="167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trike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Arial Cyr"/>
    </font>
    <font>
      <sz val="9"/>
      <color rgb="FF000000"/>
      <name val="Times New Roman"/>
      <family val="1"/>
      <charset val="204"/>
    </font>
    <font>
      <sz val="9"/>
      <color rgb="FF000000"/>
      <name val="Times New Roman"/>
      <family val="1"/>
    </font>
    <font>
      <b/>
      <i/>
      <sz val="12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i/>
      <sz val="10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0" fillId="0" borderId="0"/>
  </cellStyleXfs>
  <cellXfs count="453">
    <xf numFmtId="0" fontId="0" fillId="0" borderId="0" xfId="0"/>
    <xf numFmtId="0" fontId="3" fillId="0" borderId="0" xfId="1"/>
    <xf numFmtId="2" fontId="3" fillId="0" borderId="0" xfId="1" applyNumberFormat="1"/>
    <xf numFmtId="0" fontId="4" fillId="0" borderId="0" xfId="2" applyFont="1" applyAlignment="1">
      <alignment vertical="top" wrapText="1"/>
    </xf>
    <xf numFmtId="2" fontId="5" fillId="0" borderId="0" xfId="1" applyNumberFormat="1" applyFont="1" applyAlignment="1">
      <alignment vertical="center" wrapText="1"/>
    </xf>
    <xf numFmtId="164" fontId="3" fillId="0" borderId="0" xfId="1" applyNumberFormat="1"/>
    <xf numFmtId="2" fontId="6" fillId="0" borderId="0" xfId="1" applyNumberFormat="1" applyFont="1" applyAlignment="1">
      <alignment vertical="center" wrapText="1"/>
    </xf>
    <xf numFmtId="49" fontId="6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 wrapText="1"/>
    </xf>
    <xf numFmtId="165" fontId="11" fillId="0" borderId="7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49" fontId="10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165" fontId="9" fillId="0" borderId="13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vertical="center" wrapText="1"/>
    </xf>
    <xf numFmtId="49" fontId="10" fillId="0" borderId="14" xfId="1" applyNumberFormat="1" applyFont="1" applyBorder="1" applyAlignment="1">
      <alignment horizontal="center" vertical="center"/>
    </xf>
    <xf numFmtId="0" fontId="9" fillId="2" borderId="15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 wrapText="1"/>
    </xf>
    <xf numFmtId="49" fontId="10" fillId="3" borderId="17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5" fillId="0" borderId="20" xfId="1" applyFont="1" applyBorder="1" applyAlignment="1">
      <alignment horizontal="center" vertical="center" wrapText="1"/>
    </xf>
    <xf numFmtId="2" fontId="11" fillId="0" borderId="7" xfId="1" applyNumberFormat="1" applyFont="1" applyBorder="1" applyAlignment="1">
      <alignment horizontal="center" vertical="center" wrapText="1"/>
    </xf>
    <xf numFmtId="0" fontId="14" fillId="0" borderId="13" xfId="2" applyFont="1" applyBorder="1" applyAlignment="1">
      <alignment vertical="center" wrapText="1"/>
    </xf>
    <xf numFmtId="2" fontId="15" fillId="0" borderId="7" xfId="1" applyNumberFormat="1" applyFont="1" applyBorder="1" applyAlignment="1">
      <alignment horizontal="center" vertical="center" wrapText="1"/>
    </xf>
    <xf numFmtId="0" fontId="16" fillId="0" borderId="13" xfId="2" applyFont="1" applyBorder="1" applyAlignment="1">
      <alignment horizontal="left" vertical="center" wrapText="1" indent="1"/>
    </xf>
    <xf numFmtId="0" fontId="16" fillId="0" borderId="7" xfId="2" applyFont="1" applyBorder="1" applyAlignment="1">
      <alignment vertical="center" wrapText="1"/>
    </xf>
    <xf numFmtId="0" fontId="16" fillId="0" borderId="21" xfId="2" applyFont="1" applyBorder="1" applyAlignment="1">
      <alignment vertical="center" wrapText="1"/>
    </xf>
    <xf numFmtId="0" fontId="14" fillId="0" borderId="21" xfId="2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2" applyFont="1" applyBorder="1" applyAlignment="1">
      <alignment vertical="center" wrapText="1"/>
    </xf>
    <xf numFmtId="0" fontId="13" fillId="0" borderId="7" xfId="2" applyFont="1" applyBorder="1" applyAlignment="1">
      <alignment vertical="center" wrapText="1"/>
    </xf>
    <xf numFmtId="0" fontId="17" fillId="0" borderId="7" xfId="2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 wrapText="1"/>
    </xf>
    <xf numFmtId="2" fontId="9" fillId="0" borderId="7" xfId="1" applyNumberFormat="1" applyFont="1" applyBorder="1" applyAlignment="1">
      <alignment horizontal="center" vertical="center" wrapText="1"/>
    </xf>
    <xf numFmtId="166" fontId="12" fillId="0" borderId="7" xfId="1" applyNumberFormat="1" applyFont="1" applyBorder="1" applyAlignment="1">
      <alignment horizontal="center" vertical="center" wrapText="1"/>
    </xf>
    <xf numFmtId="2" fontId="12" fillId="0" borderId="7" xfId="1" applyNumberFormat="1" applyFont="1" applyBorder="1" applyAlignment="1">
      <alignment horizontal="center" vertical="center" wrapText="1"/>
    </xf>
    <xf numFmtId="0" fontId="17" fillId="0" borderId="22" xfId="0" applyFont="1" applyBorder="1"/>
    <xf numFmtId="2" fontId="15" fillId="0" borderId="21" xfId="1" applyNumberFormat="1" applyFont="1" applyBorder="1" applyAlignment="1">
      <alignment horizontal="center" vertical="center" wrapText="1"/>
    </xf>
    <xf numFmtId="49" fontId="10" fillId="0" borderId="23" xfId="1" applyNumberFormat="1" applyFont="1" applyBorder="1" applyAlignment="1">
      <alignment horizontal="center" vertical="center"/>
    </xf>
    <xf numFmtId="0" fontId="17" fillId="0" borderId="15" xfId="2" applyFont="1" applyBorder="1" applyAlignment="1">
      <alignment vertical="center" wrapText="1"/>
    </xf>
    <xf numFmtId="0" fontId="9" fillId="0" borderId="16" xfId="1" applyFont="1" applyBorder="1" applyAlignment="1">
      <alignment horizontal="center" vertical="center" wrapText="1"/>
    </xf>
    <xf numFmtId="2" fontId="11" fillId="0" borderId="15" xfId="1" applyNumberFormat="1" applyFont="1" applyBorder="1" applyAlignment="1">
      <alignment horizontal="center" vertical="center" wrapText="1"/>
    </xf>
    <xf numFmtId="49" fontId="10" fillId="0" borderId="22" xfId="1" applyNumberFormat="1" applyFont="1" applyBorder="1" applyAlignment="1">
      <alignment horizontal="center" vertical="center"/>
    </xf>
    <xf numFmtId="0" fontId="17" fillId="0" borderId="24" xfId="2" applyFont="1" applyBorder="1" applyAlignment="1">
      <alignment vertical="center" wrapText="1"/>
    </xf>
    <xf numFmtId="0" fontId="9" fillId="0" borderId="25" xfId="1" applyFont="1" applyBorder="1" applyAlignment="1">
      <alignment horizontal="center" vertical="center" wrapText="1"/>
    </xf>
    <xf numFmtId="166" fontId="12" fillId="0" borderId="26" xfId="1" applyNumberFormat="1" applyFont="1" applyBorder="1" applyAlignment="1">
      <alignment horizontal="center" vertical="center" wrapText="1"/>
    </xf>
    <xf numFmtId="165" fontId="12" fillId="0" borderId="26" xfId="1" applyNumberFormat="1" applyFont="1" applyBorder="1" applyAlignment="1">
      <alignment horizontal="center" vertical="center" wrapText="1"/>
    </xf>
    <xf numFmtId="49" fontId="10" fillId="4" borderId="27" xfId="1" applyNumberFormat="1" applyFont="1" applyFill="1" applyBorder="1" applyAlignment="1">
      <alignment horizontal="center" vertical="center"/>
    </xf>
    <xf numFmtId="49" fontId="10" fillId="6" borderId="4" xfId="1" applyNumberFormat="1" applyFont="1" applyFill="1" applyBorder="1" applyAlignment="1">
      <alignment horizontal="center" vertical="center"/>
    </xf>
    <xf numFmtId="49" fontId="10" fillId="3" borderId="7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167" fontId="15" fillId="0" borderId="21" xfId="1" applyNumberFormat="1" applyFont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left" vertical="center" wrapText="1" indent="1"/>
    </xf>
    <xf numFmtId="0" fontId="14" fillId="0" borderId="26" xfId="2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7" fillId="0" borderId="13" xfId="2" applyFont="1" applyBorder="1" applyAlignment="1">
      <alignment vertical="center" wrapText="1"/>
    </xf>
    <xf numFmtId="0" fontId="9" fillId="3" borderId="20" xfId="1" applyFont="1" applyFill="1" applyBorder="1" applyAlignment="1">
      <alignment horizontal="center" vertical="center" wrapText="1"/>
    </xf>
    <xf numFmtId="2" fontId="11" fillId="0" borderId="21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4" fillId="0" borderId="22" xfId="0" applyFont="1" applyBorder="1"/>
    <xf numFmtId="2" fontId="9" fillId="0" borderId="21" xfId="1" applyNumberFormat="1" applyFont="1" applyBorder="1" applyAlignment="1">
      <alignment horizontal="center" vertical="center" wrapText="1"/>
    </xf>
    <xf numFmtId="2" fontId="5" fillId="0" borderId="21" xfId="1" applyNumberFormat="1" applyFont="1" applyBorder="1" applyAlignment="1">
      <alignment horizontal="center" vertical="center" wrapText="1"/>
    </xf>
    <xf numFmtId="49" fontId="10" fillId="0" borderId="21" xfId="1" applyNumberFormat="1" applyFont="1" applyBorder="1" applyAlignment="1">
      <alignment horizontal="center" vertical="center"/>
    </xf>
    <xf numFmtId="0" fontId="17" fillId="0" borderId="21" xfId="2" applyFont="1" applyBorder="1" applyAlignment="1">
      <alignment vertical="center" wrapText="1"/>
    </xf>
    <xf numFmtId="2" fontId="11" fillId="0" borderId="33" xfId="1" applyNumberFormat="1" applyFont="1" applyBorder="1" applyAlignment="1">
      <alignment horizontal="center" vertical="center" wrapText="1"/>
    </xf>
    <xf numFmtId="0" fontId="9" fillId="4" borderId="27" xfId="1" applyFont="1" applyFill="1" applyBorder="1" applyAlignment="1">
      <alignment vertical="center" wrapText="1"/>
    </xf>
    <xf numFmtId="0" fontId="5" fillId="4" borderId="27" xfId="1" applyFont="1" applyFill="1" applyBorder="1" applyAlignment="1">
      <alignment horizontal="center" vertical="center" wrapText="1"/>
    </xf>
    <xf numFmtId="4" fontId="15" fillId="5" borderId="30" xfId="1" applyNumberFormat="1" applyFont="1" applyFill="1" applyBorder="1" applyAlignment="1">
      <alignment horizontal="center" vertical="center" wrapText="1"/>
    </xf>
    <xf numFmtId="4" fontId="15" fillId="5" borderId="21" xfId="1" applyNumberFormat="1" applyFont="1" applyFill="1" applyBorder="1" applyAlignment="1">
      <alignment horizontal="center" vertical="center" wrapText="1"/>
    </xf>
    <xf numFmtId="49" fontId="10" fillId="3" borderId="35" xfId="1" applyNumberFormat="1" applyFont="1" applyFill="1" applyBorder="1" applyAlignment="1">
      <alignment horizontal="center" vertical="center"/>
    </xf>
    <xf numFmtId="49" fontId="10" fillId="3" borderId="37" xfId="1" applyNumberFormat="1" applyFont="1" applyFill="1" applyBorder="1" applyAlignment="1">
      <alignment horizontal="center" vertical="center"/>
    </xf>
    <xf numFmtId="0" fontId="5" fillId="0" borderId="39" xfId="1" applyFont="1" applyBorder="1" applyAlignment="1">
      <alignment horizontal="center" vertical="center" wrapText="1"/>
    </xf>
    <xf numFmtId="4" fontId="11" fillId="3" borderId="13" xfId="1" applyNumberFormat="1" applyFont="1" applyFill="1" applyBorder="1" applyAlignment="1">
      <alignment horizontal="center" vertical="center" wrapText="1"/>
    </xf>
    <xf numFmtId="2" fontId="11" fillId="3" borderId="13" xfId="1" applyNumberFormat="1" applyFont="1" applyFill="1" applyBorder="1" applyAlignment="1">
      <alignment horizontal="center" vertical="center" wrapText="1"/>
    </xf>
    <xf numFmtId="49" fontId="10" fillId="3" borderId="29" xfId="1" applyNumberFormat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4" fontId="11" fillId="0" borderId="7" xfId="1" applyNumberFormat="1" applyFont="1" applyBorder="1" applyAlignment="1">
      <alignment horizontal="center" vertical="center" wrapText="1"/>
    </xf>
    <xf numFmtId="4" fontId="9" fillId="3" borderId="7" xfId="1" applyNumberFormat="1" applyFont="1" applyFill="1" applyBorder="1" applyAlignment="1">
      <alignment horizontal="center" vertical="center" wrapText="1"/>
    </xf>
    <xf numFmtId="2" fontId="9" fillId="3" borderId="7" xfId="1" applyNumberFormat="1" applyFont="1" applyFill="1" applyBorder="1" applyAlignment="1">
      <alignment horizontal="center" vertical="center" wrapText="1"/>
    </xf>
    <xf numFmtId="4" fontId="11" fillId="3" borderId="21" xfId="1" applyNumberFormat="1" applyFont="1" applyFill="1" applyBorder="1" applyAlignment="1">
      <alignment horizontal="center" vertical="center" wrapText="1"/>
    </xf>
    <xf numFmtId="2" fontId="11" fillId="3" borderId="21" xfId="1" applyNumberFormat="1" applyFont="1" applyFill="1" applyBorder="1" applyAlignment="1">
      <alignment horizontal="center" vertical="center" wrapText="1"/>
    </xf>
    <xf numFmtId="4" fontId="15" fillId="5" borderId="7" xfId="1" applyNumberFormat="1" applyFont="1" applyFill="1" applyBorder="1" applyAlignment="1">
      <alignment horizontal="center" vertical="center" wrapText="1"/>
    </xf>
    <xf numFmtId="49" fontId="19" fillId="7" borderId="4" xfId="1" applyNumberFormat="1" applyFont="1" applyFill="1" applyBorder="1" applyAlignment="1">
      <alignment horizontal="center" vertical="center"/>
    </xf>
    <xf numFmtId="49" fontId="20" fillId="4" borderId="2" xfId="1" applyNumberFormat="1" applyFont="1" applyFill="1" applyBorder="1" applyAlignment="1">
      <alignment horizontal="center" vertical="center"/>
    </xf>
    <xf numFmtId="49" fontId="16" fillId="0" borderId="0" xfId="1" applyNumberFormat="1" applyFont="1" applyAlignment="1">
      <alignment horizontal="left" vertical="center"/>
    </xf>
    <xf numFmtId="2" fontId="16" fillId="0" borderId="0" xfId="1" applyNumberFormat="1" applyFont="1" applyAlignment="1">
      <alignment horizontal="left" vertical="center"/>
    </xf>
    <xf numFmtId="0" fontId="23" fillId="0" borderId="0" xfId="2" applyFont="1" applyAlignment="1" applyProtection="1">
      <alignment horizontal="center" vertical="center"/>
      <protection locked="0"/>
    </xf>
    <xf numFmtId="0" fontId="14" fillId="0" borderId="0" xfId="3" applyFont="1" applyAlignment="1">
      <alignment horizontal="justify" vertical="center" wrapText="1"/>
    </xf>
    <xf numFmtId="0" fontId="14" fillId="0" borderId="43" xfId="3" applyFont="1" applyBorder="1" applyAlignment="1">
      <alignment horizontal="justify" vertical="center" wrapText="1"/>
    </xf>
    <xf numFmtId="0" fontId="14" fillId="0" borderId="0" xfId="3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2" fontId="24" fillId="0" borderId="0" xfId="1" applyNumberFormat="1" applyFont="1"/>
    <xf numFmtId="0" fontId="25" fillId="0" borderId="0" xfId="1" applyFont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3" fillId="0" borderId="0" xfId="2"/>
    <xf numFmtId="0" fontId="4" fillId="0" borderId="0" xfId="2" applyFont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165" fontId="15" fillId="0" borderId="9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9" xfId="1" applyNumberFormat="1" applyFont="1" applyBorder="1" applyAlignment="1">
      <alignment horizontal="center" vertical="center" wrapText="1"/>
    </xf>
    <xf numFmtId="165" fontId="15" fillId="0" borderId="8" xfId="1" applyNumberFormat="1" applyFont="1" applyBorder="1" applyAlignment="1">
      <alignment horizontal="center" vertical="center" wrapText="1"/>
    </xf>
    <xf numFmtId="165" fontId="11" fillId="0" borderId="40" xfId="1" applyNumberFormat="1" applyFont="1" applyBorder="1" applyAlignment="1">
      <alignment horizontal="center" vertical="center" wrapText="1"/>
    </xf>
    <xf numFmtId="165" fontId="9" fillId="0" borderId="38" xfId="1" applyNumberFormat="1" applyFont="1" applyBorder="1" applyAlignment="1">
      <alignment horizontal="center" vertical="center" wrapText="1"/>
    </xf>
    <xf numFmtId="165" fontId="9" fillId="0" borderId="39" xfId="1" applyNumberFormat="1" applyFont="1" applyBorder="1" applyAlignment="1">
      <alignment horizontal="center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2" fontId="11" fillId="0" borderId="44" xfId="1" applyNumberFormat="1" applyFont="1" applyBorder="1" applyAlignment="1">
      <alignment horizontal="center" vertical="center" wrapText="1"/>
    </xf>
    <xf numFmtId="2" fontId="11" fillId="0" borderId="3" xfId="1" applyNumberFormat="1" applyFont="1" applyBorder="1" applyAlignment="1">
      <alignment horizontal="center" vertical="center" wrapText="1"/>
    </xf>
    <xf numFmtId="2" fontId="15" fillId="0" borderId="9" xfId="1" applyNumberFormat="1" applyFont="1" applyBorder="1" applyAlignment="1">
      <alignment horizontal="center" vertical="center" wrapText="1"/>
    </xf>
    <xf numFmtId="2" fontId="15" fillId="0" borderId="8" xfId="1" applyNumberFormat="1" applyFont="1" applyBorder="1" applyAlignment="1">
      <alignment horizontal="center" vertical="center" wrapText="1"/>
    </xf>
    <xf numFmtId="2" fontId="9" fillId="0" borderId="9" xfId="1" applyNumberFormat="1" applyFont="1" applyBorder="1" applyAlignment="1">
      <alignment horizontal="center" vertical="center" wrapText="1"/>
    </xf>
    <xf numFmtId="2" fontId="9" fillId="0" borderId="8" xfId="1" applyNumberFormat="1" applyFont="1" applyBorder="1" applyAlignment="1">
      <alignment horizontal="center" vertical="center" wrapText="1"/>
    </xf>
    <xf numFmtId="2" fontId="12" fillId="0" borderId="9" xfId="1" applyNumberFormat="1" applyFont="1" applyBorder="1" applyAlignment="1">
      <alignment horizontal="center" vertical="center" wrapText="1"/>
    </xf>
    <xf numFmtId="2" fontId="12" fillId="0" borderId="8" xfId="1" applyNumberFormat="1" applyFont="1" applyBorder="1" applyAlignment="1">
      <alignment horizontal="center" vertical="center" wrapText="1"/>
    </xf>
    <xf numFmtId="2" fontId="5" fillId="9" borderId="9" xfId="1" applyNumberFormat="1" applyFont="1" applyFill="1" applyBorder="1" applyAlignment="1">
      <alignment horizontal="center" vertical="center" wrapText="1"/>
    </xf>
    <xf numFmtId="2" fontId="15" fillId="8" borderId="30" xfId="1" applyNumberFormat="1" applyFont="1" applyFill="1" applyBorder="1" applyAlignment="1">
      <alignment horizontal="center" vertical="center" wrapText="1"/>
    </xf>
    <xf numFmtId="2" fontId="15" fillId="0" borderId="30" xfId="1" applyNumberFormat="1" applyFont="1" applyBorder="1" applyAlignment="1">
      <alignment horizontal="center" vertical="center" wrapText="1"/>
    </xf>
    <xf numFmtId="2" fontId="15" fillId="8" borderId="40" xfId="1" applyNumberFormat="1" applyFont="1" applyFill="1" applyBorder="1" applyAlignment="1">
      <alignment horizontal="center" vertical="center" wrapText="1"/>
    </xf>
    <xf numFmtId="2" fontId="11" fillId="0" borderId="48" xfId="1" applyNumberFormat="1" applyFont="1" applyBorder="1" applyAlignment="1">
      <alignment horizontal="center" vertical="center" wrapText="1"/>
    </xf>
    <xf numFmtId="2" fontId="11" fillId="0" borderId="16" xfId="1" applyNumberFormat="1" applyFont="1" applyBorder="1" applyAlignment="1">
      <alignment horizontal="center" vertical="center" wrapText="1"/>
    </xf>
    <xf numFmtId="2" fontId="12" fillId="0" borderId="49" xfId="1" applyNumberFormat="1" applyFont="1" applyBorder="1" applyAlignment="1">
      <alignment horizontal="center" vertical="center" wrapText="1"/>
    </xf>
    <xf numFmtId="2" fontId="12" fillId="0" borderId="25" xfId="1" applyNumberFormat="1" applyFont="1" applyBorder="1" applyAlignment="1">
      <alignment horizontal="center" vertical="center" wrapText="1"/>
    </xf>
    <xf numFmtId="166" fontId="12" fillId="0" borderId="49" xfId="1" applyNumberFormat="1" applyFont="1" applyBorder="1" applyAlignment="1">
      <alignment horizontal="center" vertical="center" wrapText="1"/>
    </xf>
    <xf numFmtId="49" fontId="10" fillId="4" borderId="29" xfId="1" applyNumberFormat="1" applyFont="1" applyFill="1" applyBorder="1" applyAlignment="1">
      <alignment horizontal="center" vertical="center"/>
    </xf>
    <xf numFmtId="0" fontId="9" fillId="4" borderId="30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5" fontId="5" fillId="4" borderId="8" xfId="1" applyNumberFormat="1" applyFont="1" applyFill="1" applyBorder="1" applyAlignment="1">
      <alignment horizontal="center" vertical="center" wrapText="1"/>
    </xf>
    <xf numFmtId="0" fontId="5" fillId="4" borderId="40" xfId="1" applyFont="1" applyFill="1" applyBorder="1" applyAlignment="1">
      <alignment vertical="center" wrapText="1"/>
    </xf>
    <xf numFmtId="2" fontId="11" fillId="4" borderId="7" xfId="1" applyNumberFormat="1" applyFont="1" applyFill="1" applyBorder="1" applyAlignment="1">
      <alignment horizontal="center" vertical="center" wrapText="1"/>
    </xf>
    <xf numFmtId="2" fontId="11" fillId="4" borderId="9" xfId="1" applyNumberFormat="1" applyFont="1" applyFill="1" applyBorder="1" applyAlignment="1">
      <alignment horizontal="center" vertical="center" wrapText="1"/>
    </xf>
    <xf numFmtId="165" fontId="11" fillId="4" borderId="8" xfId="1" applyNumberFormat="1" applyFont="1" applyFill="1" applyBorder="1" applyAlignment="1">
      <alignment horizontal="center" vertical="center" wrapText="1"/>
    </xf>
    <xf numFmtId="4" fontId="11" fillId="4" borderId="7" xfId="1" applyNumberFormat="1" applyFont="1" applyFill="1" applyBorder="1" applyAlignment="1">
      <alignment horizontal="center" vertical="center" wrapText="1"/>
    </xf>
    <xf numFmtId="4" fontId="15" fillId="4" borderId="9" xfId="1" applyNumberFormat="1" applyFont="1" applyFill="1" applyBorder="1" applyAlignment="1">
      <alignment horizontal="center" vertical="center" wrapText="1"/>
    </xf>
    <xf numFmtId="4" fontId="15" fillId="4" borderId="8" xfId="1" applyNumberFormat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vertical="center" wrapText="1"/>
    </xf>
    <xf numFmtId="0" fontId="5" fillId="4" borderId="16" xfId="1" applyFont="1" applyFill="1" applyBorder="1" applyAlignment="1">
      <alignment horizontal="center" vertical="center" wrapText="1"/>
    </xf>
    <xf numFmtId="4" fontId="11" fillId="4" borderId="15" xfId="1" applyNumberFormat="1" applyFont="1" applyFill="1" applyBorder="1" applyAlignment="1">
      <alignment horizontal="center" vertical="center" wrapText="1"/>
    </xf>
    <xf numFmtId="4" fontId="11" fillId="4" borderId="48" xfId="1" applyNumberFormat="1" applyFont="1" applyFill="1" applyBorder="1" applyAlignment="1">
      <alignment horizontal="center" vertical="center" wrapText="1"/>
    </xf>
    <xf numFmtId="4" fontId="11" fillId="4" borderId="16" xfId="1" applyNumberFormat="1" applyFont="1" applyFill="1" applyBorder="1" applyAlignment="1">
      <alignment horizontal="center" vertical="center" wrapText="1"/>
    </xf>
    <xf numFmtId="49" fontId="18" fillId="5" borderId="27" xfId="1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vertical="center" wrapText="1"/>
    </xf>
    <xf numFmtId="0" fontId="15" fillId="5" borderId="3" xfId="1" applyFont="1" applyFill="1" applyBorder="1" applyAlignment="1">
      <alignment horizontal="center" vertical="center" wrapText="1"/>
    </xf>
    <xf numFmtId="165" fontId="15" fillId="5" borderId="2" xfId="1" applyNumberFormat="1" applyFont="1" applyFill="1" applyBorder="1" applyAlignment="1">
      <alignment horizontal="center" vertical="center" wrapText="1"/>
    </xf>
    <xf numFmtId="165" fontId="15" fillId="5" borderId="44" xfId="1" applyNumberFormat="1" applyFont="1" applyFill="1" applyBorder="1" applyAlignment="1">
      <alignment horizontal="center" vertical="center" wrapText="1"/>
    </xf>
    <xf numFmtId="165" fontId="15" fillId="5" borderId="3" xfId="1" applyNumberFormat="1" applyFont="1" applyFill="1" applyBorder="1" applyAlignment="1">
      <alignment horizontal="center" vertical="center" wrapText="1"/>
    </xf>
    <xf numFmtId="49" fontId="18" fillId="5" borderId="34" xfId="1" applyNumberFormat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vertical="center" wrapText="1"/>
    </xf>
    <xf numFmtId="0" fontId="15" fillId="5" borderId="8" xfId="1" applyFont="1" applyFill="1" applyBorder="1" applyAlignment="1">
      <alignment horizontal="center" vertical="center" wrapText="1"/>
    </xf>
    <xf numFmtId="2" fontId="15" fillId="5" borderId="7" xfId="1" applyNumberFormat="1" applyFont="1" applyFill="1" applyBorder="1" applyAlignment="1">
      <alignment horizontal="center" vertical="center" wrapText="1"/>
    </xf>
    <xf numFmtId="2" fontId="15" fillId="5" borderId="9" xfId="1" applyNumberFormat="1" applyFont="1" applyFill="1" applyBorder="1" applyAlignment="1">
      <alignment horizontal="center" vertical="center" wrapText="1"/>
    </xf>
    <xf numFmtId="165" fontId="15" fillId="5" borderId="8" xfId="1" applyNumberFormat="1" applyFont="1" applyFill="1" applyBorder="1" applyAlignment="1">
      <alignment horizontal="center" vertical="center" wrapText="1"/>
    </xf>
    <xf numFmtId="4" fontId="15" fillId="5" borderId="9" xfId="1" applyNumberFormat="1" applyFont="1" applyFill="1" applyBorder="1" applyAlignment="1">
      <alignment horizontal="center" vertical="center" wrapText="1"/>
    </xf>
    <xf numFmtId="4" fontId="15" fillId="5" borderId="8" xfId="1" applyNumberFormat="1" applyFont="1" applyFill="1" applyBorder="1" applyAlignment="1">
      <alignment horizontal="center" vertical="center" wrapText="1"/>
    </xf>
    <xf numFmtId="49" fontId="18" fillId="5" borderId="14" xfId="1" applyNumberFormat="1" applyFont="1" applyFill="1" applyBorder="1" applyAlignment="1">
      <alignment horizontal="center" vertical="center"/>
    </xf>
    <xf numFmtId="0" fontId="15" fillId="5" borderId="15" xfId="1" applyFont="1" applyFill="1" applyBorder="1" applyAlignment="1">
      <alignment vertical="center" wrapText="1"/>
    </xf>
    <xf numFmtId="0" fontId="15" fillId="5" borderId="16" xfId="1" applyFont="1" applyFill="1" applyBorder="1" applyAlignment="1">
      <alignment horizontal="center" vertical="center" wrapText="1"/>
    </xf>
    <xf numFmtId="4" fontId="11" fillId="5" borderId="15" xfId="1" applyNumberFormat="1" applyFont="1" applyFill="1" applyBorder="1" applyAlignment="1">
      <alignment horizontal="center" vertical="center" wrapText="1"/>
    </xf>
    <xf numFmtId="4" fontId="11" fillId="5" borderId="48" xfId="1" applyNumberFormat="1" applyFont="1" applyFill="1" applyBorder="1" applyAlignment="1">
      <alignment horizontal="center" vertical="center" wrapText="1"/>
    </xf>
    <xf numFmtId="4" fontId="11" fillId="5" borderId="16" xfId="1" applyNumberFormat="1" applyFont="1" applyFill="1" applyBorder="1" applyAlignment="1">
      <alignment horizontal="center" vertical="center" wrapText="1"/>
    </xf>
    <xf numFmtId="2" fontId="15" fillId="0" borderId="50" xfId="1" applyNumberFormat="1" applyFont="1" applyBorder="1" applyAlignment="1">
      <alignment horizontal="center" vertical="center" wrapText="1"/>
    </xf>
    <xf numFmtId="2" fontId="15" fillId="0" borderId="20" xfId="1" applyNumberFormat="1" applyFont="1" applyBorder="1" applyAlignment="1">
      <alignment horizontal="center" vertical="center" wrapText="1"/>
    </xf>
    <xf numFmtId="2" fontId="5" fillId="7" borderId="21" xfId="1" applyNumberFormat="1" applyFont="1" applyFill="1" applyBorder="1" applyAlignment="1">
      <alignment horizontal="center" vertical="center" wrapText="1"/>
    </xf>
    <xf numFmtId="2" fontId="5" fillId="9" borderId="50" xfId="1" applyNumberFormat="1" applyFont="1" applyFill="1" applyBorder="1" applyAlignment="1">
      <alignment horizontal="center" vertical="center" wrapText="1"/>
    </xf>
    <xf numFmtId="2" fontId="9" fillId="0" borderId="20" xfId="1" applyNumberFormat="1" applyFont="1" applyBorder="1" applyAlignment="1">
      <alignment horizontal="center" vertical="center" wrapText="1"/>
    </xf>
    <xf numFmtId="2" fontId="11" fillId="0" borderId="50" xfId="1" applyNumberFormat="1" applyFont="1" applyBorder="1" applyAlignment="1">
      <alignment horizontal="center" vertical="center" wrapText="1"/>
    </xf>
    <xf numFmtId="2" fontId="11" fillId="0" borderId="20" xfId="1" applyNumberFormat="1" applyFont="1" applyBorder="1" applyAlignment="1">
      <alignment horizontal="center" vertical="center" wrapText="1"/>
    </xf>
    <xf numFmtId="2" fontId="5" fillId="0" borderId="50" xfId="1" applyNumberFormat="1" applyFont="1" applyBorder="1" applyAlignment="1">
      <alignment horizontal="center" vertical="center" wrapText="1"/>
    </xf>
    <xf numFmtId="2" fontId="5" fillId="0" borderId="20" xfId="1" applyNumberFormat="1" applyFont="1" applyBorder="1" applyAlignment="1">
      <alignment horizontal="center" vertical="center" wrapText="1"/>
    </xf>
    <xf numFmtId="2" fontId="9" fillId="0" borderId="30" xfId="1" applyNumberFormat="1" applyFont="1" applyBorder="1" applyAlignment="1">
      <alignment horizontal="center" vertical="center" wrapText="1"/>
    </xf>
    <xf numFmtId="2" fontId="9" fillId="0" borderId="50" xfId="1" applyNumberFormat="1" applyFont="1" applyBorder="1" applyAlignment="1">
      <alignment horizontal="center" vertical="center" wrapText="1"/>
    </xf>
    <xf numFmtId="2" fontId="5" fillId="9" borderId="11" xfId="1" applyNumberFormat="1" applyFont="1" applyFill="1" applyBorder="1" applyAlignment="1">
      <alignment horizontal="center" vertical="center" wrapText="1"/>
    </xf>
    <xf numFmtId="2" fontId="15" fillId="9" borderId="9" xfId="1" applyNumberFormat="1" applyFont="1" applyFill="1" applyBorder="1" applyAlignment="1">
      <alignment horizontal="center" vertical="center" wrapText="1"/>
    </xf>
    <xf numFmtId="2" fontId="15" fillId="0" borderId="40" xfId="1" applyNumberFormat="1" applyFont="1" applyBorder="1" applyAlignment="1">
      <alignment horizontal="center" vertical="center" wrapText="1"/>
    </xf>
    <xf numFmtId="2" fontId="11" fillId="0" borderId="30" xfId="1" applyNumberFormat="1" applyFont="1" applyBorder="1" applyAlignment="1">
      <alignment horizontal="center" vertical="center" wrapText="1"/>
    </xf>
    <xf numFmtId="49" fontId="10" fillId="4" borderId="34" xfId="1" applyNumberFormat="1" applyFont="1" applyFill="1" applyBorder="1" applyAlignment="1">
      <alignment horizontal="center" vertical="center"/>
    </xf>
    <xf numFmtId="0" fontId="5" fillId="4" borderId="34" xfId="1" applyFont="1" applyFill="1" applyBorder="1" applyAlignment="1">
      <alignment horizontal="center" vertical="center" wrapText="1"/>
    </xf>
    <xf numFmtId="4" fontId="5" fillId="4" borderId="40" xfId="1" applyNumberFormat="1" applyFont="1" applyFill="1" applyBorder="1" applyAlignment="1">
      <alignment horizontal="center" vertical="center" wrapText="1"/>
    </xf>
    <xf numFmtId="4" fontId="5" fillId="4" borderId="10" xfId="1" applyNumberFormat="1" applyFont="1" applyFill="1" applyBorder="1" applyAlignment="1">
      <alignment horizontal="center" vertical="center" wrapText="1"/>
    </xf>
    <xf numFmtId="4" fontId="5" fillId="4" borderId="8" xfId="1" applyNumberFormat="1" applyFont="1" applyFill="1" applyBorder="1" applyAlignment="1">
      <alignment horizontal="center" vertical="center" wrapText="1"/>
    </xf>
    <xf numFmtId="4" fontId="5" fillId="4" borderId="9" xfId="1" applyNumberFormat="1" applyFont="1" applyFill="1" applyBorder="1" applyAlignment="1">
      <alignment horizontal="center" vertical="center" wrapText="1"/>
    </xf>
    <xf numFmtId="4" fontId="5" fillId="4" borderId="7" xfId="1" applyNumberFormat="1" applyFont="1" applyFill="1" applyBorder="1" applyAlignment="1">
      <alignment horizontal="center" vertical="center" wrapText="1"/>
    </xf>
    <xf numFmtId="0" fontId="5" fillId="4" borderId="34" xfId="1" applyFont="1" applyFill="1" applyBorder="1" applyAlignment="1">
      <alignment vertical="center" wrapText="1"/>
    </xf>
    <xf numFmtId="4" fontId="11" fillId="4" borderId="40" xfId="1" applyNumberFormat="1" applyFont="1" applyFill="1" applyBorder="1" applyAlignment="1">
      <alignment horizontal="center" vertical="center" wrapText="1"/>
    </xf>
    <xf numFmtId="4" fontId="11" fillId="4" borderId="9" xfId="1" applyNumberFormat="1" applyFont="1" applyFill="1" applyBorder="1" applyAlignment="1">
      <alignment horizontal="center" vertical="center" wrapText="1"/>
    </xf>
    <xf numFmtId="4" fontId="11" fillId="4" borderId="8" xfId="1" applyNumberFormat="1" applyFont="1" applyFill="1" applyBorder="1" applyAlignment="1">
      <alignment horizontal="center" vertical="center" wrapText="1"/>
    </xf>
    <xf numFmtId="49" fontId="10" fillId="4" borderId="14" xfId="1" applyNumberFormat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vertical="center" wrapText="1"/>
    </xf>
    <xf numFmtId="4" fontId="11" fillId="4" borderId="46" xfId="1" applyNumberFormat="1" applyFont="1" applyFill="1" applyBorder="1" applyAlignment="1">
      <alignment horizontal="center" vertical="center" wrapText="1"/>
    </xf>
    <xf numFmtId="49" fontId="18" fillId="5" borderId="51" xfId="1" applyNumberFormat="1" applyFont="1" applyFill="1" applyBorder="1" applyAlignment="1">
      <alignment horizontal="center" vertical="center"/>
    </xf>
    <xf numFmtId="0" fontId="11" fillId="5" borderId="27" xfId="1" applyFont="1" applyFill="1" applyBorder="1" applyAlignment="1">
      <alignment vertical="center" wrapText="1"/>
    </xf>
    <xf numFmtId="0" fontId="15" fillId="5" borderId="34" xfId="1" applyFont="1" applyFill="1" applyBorder="1" applyAlignment="1">
      <alignment horizontal="center" vertical="center" wrapText="1"/>
    </xf>
    <xf numFmtId="4" fontId="15" fillId="5" borderId="38" xfId="1" applyNumberFormat="1" applyFont="1" applyFill="1" applyBorder="1" applyAlignment="1">
      <alignment horizontal="center" vertical="center" wrapText="1"/>
    </xf>
    <xf numFmtId="4" fontId="15" fillId="5" borderId="12" xfId="1" applyNumberFormat="1" applyFont="1" applyFill="1" applyBorder="1" applyAlignment="1">
      <alignment horizontal="center" vertical="center" wrapText="1"/>
    </xf>
    <xf numFmtId="4" fontId="15" fillId="5" borderId="39" xfId="1" applyNumberFormat="1" applyFont="1" applyFill="1" applyBorder="1" applyAlignment="1">
      <alignment horizontal="center" vertical="center" wrapText="1"/>
    </xf>
    <xf numFmtId="4" fontId="15" fillId="5" borderId="13" xfId="1" applyNumberFormat="1" applyFont="1" applyFill="1" applyBorder="1" applyAlignment="1">
      <alignment horizontal="center" vertical="center" wrapText="1"/>
    </xf>
    <xf numFmtId="0" fontId="15" fillId="5" borderId="34" xfId="1" applyFont="1" applyFill="1" applyBorder="1" applyAlignment="1">
      <alignment vertical="center" wrapText="1"/>
    </xf>
    <xf numFmtId="4" fontId="15" fillId="5" borderId="50" xfId="1" applyNumberFormat="1" applyFont="1" applyFill="1" applyBorder="1" applyAlignment="1">
      <alignment horizontal="center" vertical="center" wrapText="1"/>
    </xf>
    <xf numFmtId="4" fontId="15" fillId="5" borderId="10" xfId="1" applyNumberFormat="1" applyFont="1" applyFill="1" applyBorder="1" applyAlignment="1">
      <alignment horizontal="center" vertical="center" wrapText="1"/>
    </xf>
    <xf numFmtId="4" fontId="15" fillId="5" borderId="20" xfId="1" applyNumberFormat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4" xfId="1" applyFont="1" applyFill="1" applyBorder="1" applyAlignment="1">
      <alignment horizontal="center" vertical="center" wrapText="1"/>
    </xf>
    <xf numFmtId="165" fontId="15" fillId="9" borderId="44" xfId="1" applyNumberFormat="1" applyFont="1" applyFill="1" applyBorder="1" applyAlignment="1">
      <alignment horizontal="center" vertical="center" wrapText="1"/>
    </xf>
    <xf numFmtId="4" fontId="11" fillId="3" borderId="52" xfId="1" applyNumberFormat="1" applyFont="1" applyFill="1" applyBorder="1" applyAlignment="1">
      <alignment horizontal="center" vertical="center" wrapText="1"/>
    </xf>
    <xf numFmtId="4" fontId="11" fillId="3" borderId="39" xfId="1" applyNumberFormat="1" applyFont="1" applyFill="1" applyBorder="1" applyAlignment="1">
      <alignment horizontal="center" vertical="center" wrapText="1"/>
    </xf>
    <xf numFmtId="4" fontId="15" fillId="0" borderId="40" xfId="1" applyNumberFormat="1" applyFont="1" applyBorder="1" applyAlignment="1">
      <alignment horizontal="center" vertical="center" wrapText="1"/>
    </xf>
    <xf numFmtId="165" fontId="15" fillId="9" borderId="9" xfId="1" applyNumberFormat="1" applyFont="1" applyFill="1" applyBorder="1" applyAlignment="1">
      <alignment horizontal="center" vertical="center" wrapText="1"/>
    </xf>
    <xf numFmtId="4" fontId="15" fillId="3" borderId="53" xfId="1" applyNumberFormat="1" applyFont="1" applyFill="1" applyBorder="1" applyAlignment="1">
      <alignment horizontal="center" vertical="center" wrapText="1"/>
    </xf>
    <xf numFmtId="4" fontId="15" fillId="3" borderId="8" xfId="1" applyNumberFormat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165" fontId="5" fillId="9" borderId="9" xfId="1" applyNumberFormat="1" applyFont="1" applyFill="1" applyBorder="1" applyAlignment="1">
      <alignment horizontal="center" vertical="center" wrapText="1"/>
    </xf>
    <xf numFmtId="4" fontId="9" fillId="3" borderId="53" xfId="1" applyNumberFormat="1" applyFont="1" applyFill="1" applyBorder="1" applyAlignment="1">
      <alignment horizontal="center" vertical="center" wrapText="1"/>
    </xf>
    <xf numFmtId="4" fontId="9" fillId="3" borderId="8" xfId="1" applyNumberFormat="1" applyFont="1" applyFill="1" applyBorder="1" applyAlignment="1">
      <alignment horizontal="center" vertical="center" wrapText="1"/>
    </xf>
    <xf numFmtId="4" fontId="11" fillId="3" borderId="30" xfId="1" applyNumberFormat="1" applyFont="1" applyFill="1" applyBorder="1" applyAlignment="1">
      <alignment horizontal="center" vertical="center" wrapText="1"/>
    </xf>
    <xf numFmtId="4" fontId="11" fillId="3" borderId="54" xfId="1" applyNumberFormat="1" applyFont="1" applyFill="1" applyBorder="1" applyAlignment="1">
      <alignment horizontal="center" vertical="center" wrapText="1"/>
    </xf>
    <xf numFmtId="4" fontId="11" fillId="3" borderId="20" xfId="1" applyNumberFormat="1" applyFont="1" applyFill="1" applyBorder="1" applyAlignment="1">
      <alignment horizontal="center" vertical="center" wrapText="1"/>
    </xf>
    <xf numFmtId="49" fontId="4" fillId="4" borderId="29" xfId="1" applyNumberFormat="1" applyFont="1" applyFill="1" applyBorder="1" applyAlignment="1">
      <alignment horizontal="center" vertical="center"/>
    </xf>
    <xf numFmtId="49" fontId="4" fillId="4" borderId="14" xfId="1" applyNumberFormat="1" applyFont="1" applyFill="1" applyBorder="1" applyAlignment="1">
      <alignment horizontal="center" vertical="center"/>
    </xf>
    <xf numFmtId="4" fontId="15" fillId="5" borderId="2" xfId="1" applyNumberFormat="1" applyFont="1" applyFill="1" applyBorder="1" applyAlignment="1">
      <alignment horizontal="center" vertical="center" wrapText="1"/>
    </xf>
    <xf numFmtId="4" fontId="15" fillId="5" borderId="55" xfId="1" applyNumberFormat="1" applyFont="1" applyFill="1" applyBorder="1" applyAlignment="1">
      <alignment horizontal="center" vertical="center" wrapText="1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15" xfId="1" applyNumberFormat="1" applyFont="1" applyFill="1" applyBorder="1" applyAlignment="1">
      <alignment horizontal="center" vertical="center" wrapText="1"/>
    </xf>
    <xf numFmtId="4" fontId="15" fillId="5" borderId="56" xfId="1" applyNumberFormat="1" applyFont="1" applyFill="1" applyBorder="1" applyAlignment="1">
      <alignment horizontal="center" vertical="center" wrapText="1"/>
    </xf>
    <xf numFmtId="4" fontId="15" fillId="5" borderId="16" xfId="1" applyNumberFormat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vertical="center" wrapText="1"/>
    </xf>
    <xf numFmtId="0" fontId="22" fillId="4" borderId="57" xfId="1" applyFont="1" applyFill="1" applyBorder="1" applyAlignment="1">
      <alignment horizontal="center" vertical="center" wrapText="1"/>
    </xf>
    <xf numFmtId="4" fontId="22" fillId="4" borderId="2" xfId="1" applyNumberFormat="1" applyFont="1" applyFill="1" applyBorder="1" applyAlignment="1">
      <alignment horizontal="center" vertical="center" wrapText="1"/>
    </xf>
    <xf numFmtId="4" fontId="22" fillId="4" borderId="44" xfId="1" applyNumberFormat="1" applyFont="1" applyFill="1" applyBorder="1" applyAlignment="1">
      <alignment horizontal="center" vertical="center" wrapText="1"/>
    </xf>
    <xf numFmtId="4" fontId="22" fillId="4" borderId="3" xfId="1" applyNumberFormat="1" applyFont="1" applyFill="1" applyBorder="1" applyAlignment="1">
      <alignment horizontal="center" vertical="center" wrapText="1"/>
    </xf>
    <xf numFmtId="49" fontId="20" fillId="4" borderId="7" xfId="1" applyNumberFormat="1" applyFont="1" applyFill="1" applyBorder="1" applyAlignment="1">
      <alignment horizontal="center" vertical="center"/>
    </xf>
    <xf numFmtId="0" fontId="22" fillId="4" borderId="8" xfId="1" applyFont="1" applyFill="1" applyBorder="1" applyAlignment="1">
      <alignment vertical="center" wrapText="1"/>
    </xf>
    <xf numFmtId="0" fontId="22" fillId="4" borderId="53" xfId="1" applyFont="1" applyFill="1" applyBorder="1" applyAlignment="1">
      <alignment horizontal="center" vertical="center" wrapText="1"/>
    </xf>
    <xf numFmtId="4" fontId="22" fillId="4" borderId="7" xfId="1" applyNumberFormat="1" applyFont="1" applyFill="1" applyBorder="1" applyAlignment="1">
      <alignment horizontal="center" vertical="center" wrapText="1"/>
    </xf>
    <xf numFmtId="4" fontId="22" fillId="4" borderId="9" xfId="1" applyNumberFormat="1" applyFont="1" applyFill="1" applyBorder="1" applyAlignment="1">
      <alignment horizontal="center" vertical="center" wrapText="1"/>
    </xf>
    <xf numFmtId="4" fontId="22" fillId="4" borderId="8" xfId="1" applyNumberFormat="1" applyFont="1" applyFill="1" applyBorder="1" applyAlignment="1">
      <alignment horizontal="center" vertical="center" wrapText="1"/>
    </xf>
    <xf numFmtId="4" fontId="21" fillId="4" borderId="7" xfId="1" applyNumberFormat="1" applyFont="1" applyFill="1" applyBorder="1" applyAlignment="1">
      <alignment horizontal="center" vertical="center" wrapText="1"/>
    </xf>
    <xf numFmtId="4" fontId="21" fillId="4" borderId="9" xfId="1" applyNumberFormat="1" applyFont="1" applyFill="1" applyBorder="1" applyAlignment="1">
      <alignment horizontal="center" vertical="center" wrapText="1"/>
    </xf>
    <xf numFmtId="4" fontId="21" fillId="4" borderId="8" xfId="1" applyNumberFormat="1" applyFont="1" applyFill="1" applyBorder="1" applyAlignment="1">
      <alignment horizontal="center" vertical="center" wrapText="1"/>
    </xf>
    <xf numFmtId="49" fontId="29" fillId="5" borderId="7" xfId="1" applyNumberFormat="1" applyFont="1" applyFill="1" applyBorder="1" applyAlignment="1">
      <alignment horizontal="center" vertical="center"/>
    </xf>
    <xf numFmtId="0" fontId="21" fillId="5" borderId="8" xfId="1" applyFont="1" applyFill="1" applyBorder="1" applyAlignment="1">
      <alignment vertical="center" wrapText="1"/>
    </xf>
    <xf numFmtId="0" fontId="22" fillId="5" borderId="53" xfId="1" applyFont="1" applyFill="1" applyBorder="1" applyAlignment="1">
      <alignment horizontal="center" vertical="center" wrapText="1"/>
    </xf>
    <xf numFmtId="4" fontId="22" fillId="5" borderId="7" xfId="1" applyNumberFormat="1" applyFont="1" applyFill="1" applyBorder="1" applyAlignment="1">
      <alignment horizontal="center" vertical="center" wrapText="1"/>
    </xf>
    <xf numFmtId="4" fontId="22" fillId="5" borderId="9" xfId="1" applyNumberFormat="1" applyFont="1" applyFill="1" applyBorder="1" applyAlignment="1">
      <alignment horizontal="center" vertical="center" wrapText="1"/>
    </xf>
    <xf numFmtId="4" fontId="22" fillId="5" borderId="8" xfId="1" applyNumberFormat="1" applyFont="1" applyFill="1" applyBorder="1" applyAlignment="1">
      <alignment horizontal="center" vertical="center" wrapText="1"/>
    </xf>
    <xf numFmtId="0" fontId="22" fillId="5" borderId="8" xfId="1" applyFont="1" applyFill="1" applyBorder="1" applyAlignment="1">
      <alignment vertical="center" wrapText="1"/>
    </xf>
    <xf numFmtId="49" fontId="29" fillId="5" borderId="15" xfId="1" applyNumberFormat="1" applyFont="1" applyFill="1" applyBorder="1" applyAlignment="1">
      <alignment horizontal="center" vertical="center"/>
    </xf>
    <xf numFmtId="0" fontId="22" fillId="5" borderId="16" xfId="1" applyFont="1" applyFill="1" applyBorder="1" applyAlignment="1">
      <alignment vertical="center" wrapText="1"/>
    </xf>
    <xf numFmtId="0" fontId="22" fillId="5" borderId="58" xfId="1" applyFont="1" applyFill="1" applyBorder="1" applyAlignment="1">
      <alignment horizontal="center" vertical="center" wrapText="1"/>
    </xf>
    <xf numFmtId="4" fontId="22" fillId="5" borderId="15" xfId="1" applyNumberFormat="1" applyFont="1" applyFill="1" applyBorder="1" applyAlignment="1">
      <alignment horizontal="center" vertical="center" wrapText="1"/>
    </xf>
    <xf numFmtId="4" fontId="22" fillId="5" borderId="48" xfId="1" applyNumberFormat="1" applyFont="1" applyFill="1" applyBorder="1" applyAlignment="1">
      <alignment horizontal="center" vertical="center" wrapText="1"/>
    </xf>
    <xf numFmtId="4" fontId="22" fillId="5" borderId="16" xfId="1" applyNumberFormat="1" applyFont="1" applyFill="1" applyBorder="1" applyAlignment="1">
      <alignment horizontal="center" vertical="center" wrapText="1"/>
    </xf>
    <xf numFmtId="0" fontId="14" fillId="0" borderId="43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24" fillId="0" borderId="0" xfId="1" applyFont="1"/>
    <xf numFmtId="0" fontId="25" fillId="0" borderId="0" xfId="1" applyFont="1" applyAlignment="1">
      <alignment horizontal="center" vertical="top" wrapText="1"/>
    </xf>
    <xf numFmtId="0" fontId="23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wrapText="1"/>
    </xf>
    <xf numFmtId="165" fontId="11" fillId="2" borderId="15" xfId="1" applyNumberFormat="1" applyFont="1" applyFill="1" applyBorder="1" applyAlignment="1">
      <alignment horizontal="center" vertical="center" wrapText="1"/>
    </xf>
    <xf numFmtId="165" fontId="15" fillId="2" borderId="46" xfId="1" applyNumberFormat="1" applyFont="1" applyFill="1" applyBorder="1" applyAlignment="1">
      <alignment horizontal="center" vertical="center" wrapText="1"/>
    </xf>
    <xf numFmtId="0" fontId="11" fillId="5" borderId="51" xfId="1" applyFont="1" applyFill="1" applyBorder="1" applyAlignment="1">
      <alignment vertical="center" wrapText="1"/>
    </xf>
    <xf numFmtId="0" fontId="15" fillId="5" borderId="51" xfId="1" applyFont="1" applyFill="1" applyBorder="1" applyAlignment="1">
      <alignment horizontal="center" vertical="center" wrapText="1"/>
    </xf>
    <xf numFmtId="4" fontId="5" fillId="4" borderId="42" xfId="1" applyNumberFormat="1" applyFont="1" applyFill="1" applyBorder="1" applyAlignment="1">
      <alignment horizontal="center" vertical="center" wrapText="1"/>
    </xf>
    <xf numFmtId="4" fontId="5" fillId="4" borderId="55" xfId="1" applyNumberFormat="1" applyFont="1" applyFill="1" applyBorder="1" applyAlignment="1">
      <alignment horizontal="center" vertical="center" wrapText="1"/>
    </xf>
    <xf numFmtId="4" fontId="5" fillId="4" borderId="3" xfId="1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4" fontId="5" fillId="4" borderId="44" xfId="1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165" fontId="5" fillId="9" borderId="50" xfId="1" applyNumberFormat="1" applyFont="1" applyFill="1" applyBorder="1" applyAlignment="1">
      <alignment horizontal="center" vertical="center" wrapText="1"/>
    </xf>
    <xf numFmtId="165" fontId="15" fillId="9" borderId="50" xfId="1" applyNumberFormat="1" applyFont="1" applyFill="1" applyBorder="1" applyAlignment="1">
      <alignment horizontal="center" vertical="center" wrapText="1"/>
    </xf>
    <xf numFmtId="49" fontId="10" fillId="4" borderId="37" xfId="1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35" fillId="0" borderId="0" xfId="0" applyFont="1"/>
    <xf numFmtId="0" fontId="0" fillId="0" borderId="44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9" fillId="0" borderId="5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9" xfId="0" applyBorder="1" applyAlignment="1">
      <alignment horizontal="center"/>
    </xf>
    <xf numFmtId="165" fontId="9" fillId="0" borderId="1" xfId="1" applyNumberFormat="1" applyFont="1" applyBorder="1" applyAlignment="1">
      <alignment vertical="center" wrapText="1"/>
    </xf>
    <xf numFmtId="165" fontId="9" fillId="0" borderId="6" xfId="1" applyNumberFormat="1" applyFont="1" applyBorder="1" applyAlignment="1">
      <alignment vertical="center" wrapText="1"/>
    </xf>
    <xf numFmtId="165" fontId="31" fillId="0" borderId="6" xfId="4" applyNumberFormat="1" applyFont="1" applyBorder="1" applyAlignment="1">
      <alignment vertical="center" wrapText="1"/>
    </xf>
    <xf numFmtId="165" fontId="9" fillId="0" borderId="23" xfId="1" applyNumberFormat="1" applyFont="1" applyBorder="1" applyAlignment="1">
      <alignment vertical="center" wrapText="1"/>
    </xf>
    <xf numFmtId="165" fontId="9" fillId="0" borderId="59" xfId="1" applyNumberFormat="1" applyFont="1" applyBorder="1" applyAlignment="1">
      <alignment vertical="center" wrapText="1"/>
    </xf>
    <xf numFmtId="165" fontId="33" fillId="0" borderId="6" xfId="1" applyNumberFormat="1" applyFont="1" applyBorder="1" applyAlignment="1">
      <alignment vertical="center" wrapText="1"/>
    </xf>
    <xf numFmtId="165" fontId="34" fillId="0" borderId="6" xfId="4" applyNumberFormat="1" applyFont="1" applyBorder="1" applyAlignment="1">
      <alignment vertical="center" wrapText="1"/>
    </xf>
    <xf numFmtId="0" fontId="0" fillId="0" borderId="42" xfId="0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165" fontId="36" fillId="0" borderId="27" xfId="1" applyNumberFormat="1" applyFont="1" applyBorder="1" applyAlignment="1">
      <alignment horizontal="center" vertical="center" wrapText="1"/>
    </xf>
    <xf numFmtId="165" fontId="37" fillId="0" borderId="34" xfId="1" applyNumberFormat="1" applyFont="1" applyBorder="1" applyAlignment="1">
      <alignment horizontal="center" vertical="center" wrapText="1"/>
    </xf>
    <xf numFmtId="165" fontId="32" fillId="0" borderId="34" xfId="4" applyNumberFormat="1" applyFont="1" applyBorder="1" applyAlignment="1">
      <alignment horizontal="center" vertical="center" wrapText="1"/>
    </xf>
    <xf numFmtId="165" fontId="32" fillId="0" borderId="14" xfId="4" applyNumberFormat="1" applyFont="1" applyBorder="1" applyAlignment="1">
      <alignment horizontal="center" vertical="center" wrapText="1"/>
    </xf>
    <xf numFmtId="165" fontId="34" fillId="0" borderId="51" xfId="1" applyNumberFormat="1" applyFont="1" applyBorder="1" applyAlignment="1">
      <alignment horizontal="center" vertical="center" wrapText="1"/>
    </xf>
    <xf numFmtId="165" fontId="38" fillId="0" borderId="34" xfId="1" applyNumberFormat="1" applyFont="1" applyBorder="1" applyAlignment="1">
      <alignment horizontal="center" vertical="center" wrapText="1"/>
    </xf>
    <xf numFmtId="165" fontId="34" fillId="0" borderId="34" xfId="4" applyNumberFormat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2" fontId="11" fillId="0" borderId="34" xfId="1" applyNumberFormat="1" applyFont="1" applyBorder="1" applyAlignment="1">
      <alignment horizontal="center" vertical="center" wrapText="1"/>
    </xf>
    <xf numFmtId="2" fontId="15" fillId="8" borderId="54" xfId="1" applyNumberFormat="1" applyFont="1" applyFill="1" applyBorder="1" applyAlignment="1">
      <alignment horizontal="center" vertical="center" wrapText="1"/>
    </xf>
    <xf numFmtId="2" fontId="15" fillId="8" borderId="53" xfId="1" applyNumberFormat="1" applyFont="1" applyFill="1" applyBorder="1" applyAlignment="1">
      <alignment horizontal="center" vertical="center" wrapText="1"/>
    </xf>
    <xf numFmtId="2" fontId="15" fillId="0" borderId="54" xfId="1" applyNumberFormat="1" applyFont="1" applyBorder="1" applyAlignment="1">
      <alignment horizontal="center" vertical="center" wrapText="1"/>
    </xf>
    <xf numFmtId="2" fontId="15" fillId="0" borderId="53" xfId="1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/>
    </xf>
    <xf numFmtId="49" fontId="40" fillId="3" borderId="7" xfId="1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2" fontId="9" fillId="0" borderId="32" xfId="1" applyNumberFormat="1" applyFont="1" applyBorder="1" applyAlignment="1">
      <alignment horizontal="center" vertical="center" wrapText="1"/>
    </xf>
    <xf numFmtId="2" fontId="9" fillId="0" borderId="41" xfId="1" applyNumberFormat="1" applyFont="1" applyBorder="1" applyAlignment="1">
      <alignment horizontal="center" vertical="center" wrapText="1"/>
    </xf>
    <xf numFmtId="2" fontId="9" fillId="0" borderId="19" xfId="1" applyNumberFormat="1" applyFont="1" applyBorder="1" applyAlignment="1">
      <alignment horizontal="center" vertical="center" wrapText="1"/>
    </xf>
    <xf numFmtId="0" fontId="42" fillId="0" borderId="0" xfId="0" applyFont="1"/>
    <xf numFmtId="165" fontId="9" fillId="0" borderId="7" xfId="1" applyNumberFormat="1" applyFont="1" applyBorder="1" applyAlignment="1">
      <alignment horizontal="center" vertical="center" wrapText="1"/>
    </xf>
    <xf numFmtId="165" fontId="9" fillId="0" borderId="15" xfId="1" applyNumberFormat="1" applyFont="1" applyBorder="1" applyAlignment="1">
      <alignment horizontal="center" vertical="center" wrapText="1"/>
    </xf>
    <xf numFmtId="0" fontId="41" fillId="0" borderId="38" xfId="2" applyFont="1" applyBorder="1" applyAlignment="1">
      <alignment vertical="center" wrapText="1"/>
    </xf>
    <xf numFmtId="0" fontId="16" fillId="0" borderId="40" xfId="2" applyFont="1" applyBorder="1" applyAlignment="1">
      <alignment vertical="center" wrapText="1"/>
    </xf>
    <xf numFmtId="0" fontId="41" fillId="0" borderId="40" xfId="2" applyFont="1" applyBorder="1" applyAlignment="1">
      <alignment vertical="center" wrapText="1"/>
    </xf>
    <xf numFmtId="0" fontId="41" fillId="0" borderId="40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0" xfId="0" applyFont="1"/>
    <xf numFmtId="0" fontId="41" fillId="0" borderId="30" xfId="2" applyFont="1" applyBorder="1" applyAlignment="1">
      <alignment vertical="center" wrapText="1"/>
    </xf>
    <xf numFmtId="0" fontId="9" fillId="4" borderId="28" xfId="1" applyFont="1" applyFill="1" applyBorder="1" applyAlignment="1">
      <alignment vertical="center" wrapText="1"/>
    </xf>
    <xf numFmtId="2" fontId="2" fillId="0" borderId="0" xfId="1" applyNumberFormat="1" applyFont="1"/>
    <xf numFmtId="2" fontId="5" fillId="0" borderId="7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/>
    </xf>
    <xf numFmtId="0" fontId="9" fillId="6" borderId="31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9" fillId="6" borderId="47" xfId="1" applyFont="1" applyFill="1" applyBorder="1" applyAlignment="1">
      <alignment horizontal="center" vertical="center" wrapText="1"/>
    </xf>
    <xf numFmtId="0" fontId="9" fillId="6" borderId="36" xfId="1" applyFont="1" applyFill="1" applyBorder="1" applyAlignment="1">
      <alignment horizontal="center" vertical="center" wrapText="1"/>
    </xf>
    <xf numFmtId="0" fontId="9" fillId="7" borderId="31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>
      <alignment horizontal="center" vertical="center" wrapText="1"/>
    </xf>
    <xf numFmtId="0" fontId="9" fillId="7" borderId="47" xfId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36" xfId="1" applyFont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9" fillId="0" borderId="4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4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9" fillId="0" borderId="42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49" fontId="40" fillId="0" borderId="17" xfId="1" applyNumberFormat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49" fontId="40" fillId="0" borderId="6" xfId="1" applyNumberFormat="1" applyFont="1" applyBorder="1" applyAlignment="1">
      <alignment horizontal="center" vertical="center"/>
    </xf>
    <xf numFmtId="0" fontId="43" fillId="0" borderId="2" xfId="0" applyFont="1" applyBorder="1" applyAlignment="1">
      <alignment vertical="center" wrapText="1"/>
    </xf>
    <xf numFmtId="2" fontId="9" fillId="0" borderId="2" xfId="1" applyNumberFormat="1" applyFont="1" applyBorder="1" applyAlignment="1">
      <alignment horizontal="center" vertical="center" wrapText="1"/>
    </xf>
    <xf numFmtId="0" fontId="43" fillId="0" borderId="7" xfId="0" applyFont="1" applyBorder="1" applyAlignment="1">
      <alignment vertical="center" wrapText="1"/>
    </xf>
    <xf numFmtId="0" fontId="16" fillId="0" borderId="13" xfId="2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3" fillId="0" borderId="7" xfId="2" applyFont="1" applyBorder="1" applyAlignment="1">
      <alignment vertical="center" wrapText="1"/>
    </xf>
    <xf numFmtId="0" fontId="41" fillId="0" borderId="7" xfId="2" applyFont="1" applyBorder="1" applyAlignment="1">
      <alignment vertical="center" wrapText="1"/>
    </xf>
    <xf numFmtId="166" fontId="9" fillId="0" borderId="7" xfId="1" applyNumberFormat="1" applyFont="1" applyBorder="1" applyAlignment="1">
      <alignment horizontal="center" vertical="center" wrapText="1"/>
    </xf>
    <xf numFmtId="0" fontId="41" fillId="0" borderId="22" xfId="0" applyFont="1" applyBorder="1"/>
    <xf numFmtId="49" fontId="40" fillId="0" borderId="23" xfId="1" applyNumberFormat="1" applyFont="1" applyBorder="1" applyAlignment="1">
      <alignment horizontal="center" vertical="center"/>
    </xf>
    <xf numFmtId="0" fontId="41" fillId="0" borderId="15" xfId="2" applyFont="1" applyBorder="1" applyAlignment="1">
      <alignment vertical="center" wrapText="1"/>
    </xf>
    <xf numFmtId="2" fontId="9" fillId="0" borderId="15" xfId="1" applyNumberFormat="1" applyFont="1" applyBorder="1" applyAlignment="1">
      <alignment horizontal="center" vertical="center" wrapText="1"/>
    </xf>
    <xf numFmtId="49" fontId="40" fillId="0" borderId="22" xfId="1" applyNumberFormat="1" applyFont="1" applyBorder="1" applyAlignment="1">
      <alignment horizontal="center" vertical="center"/>
    </xf>
    <xf numFmtId="0" fontId="41" fillId="0" borderId="24" xfId="2" applyFont="1" applyBorder="1" applyAlignment="1">
      <alignment vertical="center" wrapText="1"/>
    </xf>
    <xf numFmtId="166" fontId="9" fillId="0" borderId="26" xfId="1" applyNumberFormat="1" applyFont="1" applyBorder="1" applyAlignment="1">
      <alignment horizontal="center" vertical="center" wrapText="1"/>
    </xf>
    <xf numFmtId="165" fontId="9" fillId="0" borderId="26" xfId="1" applyNumberFormat="1" applyFont="1" applyBorder="1" applyAlignment="1">
      <alignment horizontal="center" vertical="center" wrapText="1"/>
    </xf>
    <xf numFmtId="49" fontId="40" fillId="0" borderId="27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vertical="center" wrapText="1"/>
    </xf>
    <xf numFmtId="2" fontId="5" fillId="0" borderId="2" xfId="1" applyNumberFormat="1" applyFont="1" applyBorder="1" applyAlignment="1">
      <alignment horizontal="center" vertical="center" wrapText="1"/>
    </xf>
    <xf numFmtId="49" fontId="40" fillId="0" borderId="29" xfId="1" applyNumberFormat="1" applyFont="1" applyBorder="1" applyAlignment="1">
      <alignment horizontal="center" vertical="center"/>
    </xf>
    <xf numFmtId="0" fontId="9" fillId="0" borderId="30" xfId="1" applyFont="1" applyBorder="1" applyAlignment="1">
      <alignment vertical="center" wrapText="1"/>
    </xf>
    <xf numFmtId="49" fontId="40" fillId="0" borderId="4" xfId="1" applyNumberFormat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 wrapText="1"/>
    </xf>
    <xf numFmtId="49" fontId="40" fillId="0" borderId="7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167" fontId="5" fillId="0" borderId="21" xfId="1" applyNumberFormat="1" applyFont="1" applyBorder="1" applyAlignment="1">
      <alignment horizontal="center" vertical="center" wrapText="1"/>
    </xf>
    <xf numFmtId="0" fontId="16" fillId="0" borderId="26" xfId="2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41" fillId="0" borderId="13" xfId="2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16" fillId="0" borderId="22" xfId="0" applyFont="1" applyBorder="1"/>
    <xf numFmtId="49" fontId="40" fillId="0" borderId="21" xfId="1" applyNumberFormat="1" applyFont="1" applyBorder="1" applyAlignment="1">
      <alignment horizontal="center" vertical="center"/>
    </xf>
    <xf numFmtId="0" fontId="41" fillId="0" borderId="21" xfId="2" applyFont="1" applyBorder="1" applyAlignment="1">
      <alignment vertical="center" wrapText="1"/>
    </xf>
    <xf numFmtId="2" fontId="9" fillId="0" borderId="33" xfId="1" applyNumberFormat="1" applyFont="1" applyBorder="1" applyAlignment="1">
      <alignment horizontal="center" vertical="center" wrapText="1"/>
    </xf>
    <xf numFmtId="0" fontId="9" fillId="0" borderId="27" xfId="1" applyFont="1" applyBorder="1" applyAlignment="1">
      <alignment vertical="center" wrapText="1"/>
    </xf>
    <xf numFmtId="0" fontId="5" fillId="0" borderId="27" xfId="1" applyFont="1" applyBorder="1" applyAlignment="1">
      <alignment horizontal="center" vertical="center" wrapText="1"/>
    </xf>
    <xf numFmtId="4" fontId="5" fillId="0" borderId="28" xfId="1" applyNumberFormat="1" applyFont="1" applyBorder="1" applyAlignment="1">
      <alignment horizontal="center" vertical="center" wrapText="1"/>
    </xf>
    <xf numFmtId="4" fontId="5" fillId="0" borderId="32" xfId="1" applyNumberFormat="1" applyFont="1" applyBorder="1" applyAlignment="1">
      <alignment horizontal="center" vertical="center" wrapText="1"/>
    </xf>
    <xf numFmtId="4" fontId="5" fillId="0" borderId="26" xfId="1" applyNumberFormat="1" applyFont="1" applyBorder="1" applyAlignment="1">
      <alignment horizontal="center" vertical="center" wrapText="1"/>
    </xf>
    <xf numFmtId="49" fontId="40" fillId="0" borderId="34" xfId="1" applyNumberFormat="1" applyFont="1" applyBorder="1" applyAlignment="1">
      <alignment horizontal="center" vertical="center"/>
    </xf>
    <xf numFmtId="0" fontId="9" fillId="0" borderId="34" xfId="1" applyFont="1" applyBorder="1" applyAlignment="1">
      <alignment vertical="center" wrapText="1"/>
    </xf>
    <xf numFmtId="0" fontId="5" fillId="0" borderId="34" xfId="1" applyFont="1" applyBorder="1" applyAlignment="1">
      <alignment horizontal="center" vertical="center" wrapText="1"/>
    </xf>
    <xf numFmtId="4" fontId="5" fillId="0" borderId="30" xfId="1" applyNumberFormat="1" applyFont="1" applyBorder="1" applyAlignment="1">
      <alignment horizontal="center" vertical="center" wrapText="1"/>
    </xf>
    <xf numFmtId="4" fontId="5" fillId="0" borderId="21" xfId="1" applyNumberFormat="1" applyFont="1" applyBorder="1" applyAlignment="1">
      <alignment horizontal="center" vertical="center" wrapText="1"/>
    </xf>
    <xf numFmtId="49" fontId="40" fillId="0" borderId="35" xfId="1" applyNumberFormat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49" fontId="40" fillId="0" borderId="37" xfId="1" applyNumberFormat="1" applyFont="1" applyBorder="1" applyAlignment="1">
      <alignment horizontal="center" vertical="center"/>
    </xf>
    <xf numFmtId="4" fontId="9" fillId="0" borderId="13" xfId="1" applyNumberFormat="1" applyFont="1" applyBorder="1" applyAlignment="1">
      <alignment horizontal="center" vertical="center" wrapText="1"/>
    </xf>
    <xf numFmtId="2" fontId="9" fillId="0" borderId="13" xfId="1" applyNumberFormat="1" applyFont="1" applyBorder="1" applyAlignment="1">
      <alignment horizontal="center" vertical="center" wrapText="1"/>
    </xf>
    <xf numFmtId="4" fontId="9" fillId="0" borderId="7" xfId="1" applyNumberFormat="1" applyFont="1" applyBorder="1" applyAlignment="1">
      <alignment horizontal="center" vertical="center" wrapText="1"/>
    </xf>
    <xf numFmtId="4" fontId="9" fillId="0" borderId="21" xfId="1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5" fillId="0" borderId="7" xfId="1" applyNumberFormat="1" applyFont="1" applyBorder="1" applyAlignment="1">
      <alignment horizontal="center" vertical="center" wrapText="1"/>
    </xf>
    <xf numFmtId="49" fontId="44" fillId="0" borderId="4" xfId="1" applyNumberFormat="1" applyFont="1" applyBorder="1" applyAlignment="1">
      <alignment horizontal="center" vertical="center"/>
    </xf>
    <xf numFmtId="49" fontId="45" fillId="0" borderId="2" xfId="1" applyNumberFormat="1" applyFont="1" applyBorder="1" applyAlignment="1">
      <alignment horizontal="center" vertical="center"/>
    </xf>
    <xf numFmtId="0" fontId="9" fillId="0" borderId="41" xfId="1" applyFont="1" applyBorder="1" applyAlignment="1">
      <alignment vertical="center" wrapText="1"/>
    </xf>
    <xf numFmtId="2" fontId="5" fillId="0" borderId="42" xfId="1" applyNumberFormat="1" applyFont="1" applyBorder="1" applyAlignment="1">
      <alignment horizontal="center" vertical="center" wrapText="1"/>
    </xf>
    <xf numFmtId="49" fontId="45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2" fontId="5" fillId="0" borderId="40" xfId="1" applyNumberFormat="1" applyFont="1" applyBorder="1" applyAlignment="1">
      <alignment horizontal="center" vertical="center" wrapText="1"/>
    </xf>
    <xf numFmtId="49" fontId="45" fillId="0" borderId="0" xfId="1" applyNumberFormat="1" applyFont="1" applyAlignment="1">
      <alignment horizontal="left" vertical="center"/>
    </xf>
    <xf numFmtId="49" fontId="45" fillId="0" borderId="0" xfId="1" applyNumberFormat="1" applyFont="1" applyAlignment="1">
      <alignment horizontal="center" vertical="center"/>
    </xf>
    <xf numFmtId="0" fontId="25" fillId="0" borderId="0" xfId="2" applyFont="1" applyAlignment="1" applyProtection="1">
      <alignment horizontal="center" vertical="center"/>
      <protection locked="0"/>
    </xf>
    <xf numFmtId="0" fontId="16" fillId="0" borderId="0" xfId="3" applyFont="1" applyAlignment="1">
      <alignment horizontal="justify" vertical="center" wrapText="1"/>
    </xf>
    <xf numFmtId="0" fontId="16" fillId="0" borderId="43" xfId="3" applyFont="1" applyBorder="1" applyAlignment="1">
      <alignment horizontal="justify" vertical="center" wrapText="1"/>
    </xf>
    <xf numFmtId="0" fontId="16" fillId="0" borderId="0" xfId="3" applyFont="1" applyAlignment="1">
      <alignment horizontal="center" vertical="center" wrapText="1"/>
    </xf>
    <xf numFmtId="0" fontId="25" fillId="0" borderId="0" xfId="3" applyFont="1" applyAlignment="1">
      <alignment horizontal="left" vertical="center"/>
    </xf>
    <xf numFmtId="2" fontId="1" fillId="0" borderId="0" xfId="1" applyNumberFormat="1" applyFont="1"/>
  </cellXfs>
  <cellStyles count="5">
    <cellStyle name="Обычный" xfId="0" builtinId="0"/>
    <cellStyle name="Обычный 2 3 2" xfId="4" xr:uid="{E29E93E1-A7DB-4401-A5CB-B5CD983213B3}"/>
    <cellStyle name="Обычный 3 11 2 4" xfId="2" xr:uid="{F771D125-8C30-4E0F-9C30-DABABF9C4CC4}"/>
    <cellStyle name="Обычный 33 2 4" xfId="1" xr:uid="{B3DCED91-A6C7-459C-A4CD-F23F680E12A2}"/>
    <cellStyle name="Обычный 4" xfId="3" xr:uid="{34A2A6F2-361E-4DC8-BF77-B54D4EE98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2;&#1086;&#1080;%20&#1076;&#1086;&#1082;&#1091;&#1084;&#1077;&#1085;&#1090;&#1099;%20&#1103;&#1085;&#1074;&#1072;&#1088;&#1100;%202012\&#1053;&#1072;&#1089;&#1090;&#1103;\&#1058;&#1040;&#1056;&#1048;&#1060;&#1067;\&#1058;&#1072;&#1088;&#1080;&#1092;%20&#1085;&#1072;%2001.10.2021%20(2021-2022)\&#1058;&#1072;&#1088;&#1080;&#1092;%2001.10.2021-30.09.2022%20&#1086;&#1090;&#1082;&#1086;&#1088;&#1088;&#1077;&#1082;&#1090;&#1080;&#1088;&#1086;&#1074;&#1072;&#1085;\!!!_&#1041;&#1044;&#1085;&#1058;&#1050;&#1045;_&#1044;&#1086;&#1076;&#1072;&#1090;&#1082;&#1080;_&#1058;&#1040;&#1056;&#1048;&#1060;_2021_2022_20.08.21%20&#1086;&#1090;%20&#1087;&#1088;&#1086;&#1080;&#1079;&#1074;&#1086;&#1076;&#1089;&#1090;&#1074;&#1072;.xlsx" TargetMode="External"/><Relationship Id="rId1" Type="http://schemas.openxmlformats.org/officeDocument/2006/relationships/externalLinkPath" Target="/&#1052;&#1086;&#1080;%20&#1076;&#1086;&#1082;&#1091;&#1084;&#1077;&#1085;&#1090;&#1099;%20&#1103;&#1085;&#1074;&#1072;&#1088;&#1100;%202012/&#1053;&#1072;&#1089;&#1090;&#1103;/&#1058;&#1040;&#1056;&#1048;&#1060;&#1067;/&#1058;&#1072;&#1088;&#1080;&#1092;%20&#1085;&#1072;%2001.10.2021%20(2021-2022)/&#1058;&#1072;&#1088;&#1080;&#1092;%2001.10.2021-30.09.2022%20&#1086;&#1090;&#1082;&#1086;&#1088;&#1088;&#1077;&#1082;&#1090;&#1080;&#1088;&#1086;&#1074;&#1072;&#1085;/!!!_&#1041;&#1044;&#1085;&#1058;&#1050;&#1045;_&#1044;&#1086;&#1076;&#1072;&#1090;&#1082;&#1080;_&#1058;&#1040;&#1056;&#1048;&#1060;_2021_2022_20.08.21%20&#1086;&#1090;%20&#1087;&#1088;&#1086;&#1080;&#1079;&#1074;&#1086;&#1076;&#1089;&#1090;&#1074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103;&#1085;&#1074;&#1072;&#1088;&#1100;%202012/&#1053;&#1072;&#1089;&#1090;&#1103;/&#1058;&#1040;&#1056;&#1048;&#1060;&#1067;/&#1058;&#1072;&#1088;&#1080;&#1092;%20&#1085;&#1086;&#1074;&#1099;&#1081;%202020%20&#1087;&#1086;&#1089;&#1083;&#1091;&#1075;&#1080;%20&#1085;&#1072;%20&#1087;&#1086;&#1089;&#1090;&#1072;&#1095;.&#1058;&#1045;/&#1058;&#1072;&#1088;&#1080;&#1092;%202020-2021/+++++!!!_&#1041;&#1044;&#1085;&#1058;&#1050;&#1045;_&#1044;&#1086;&#1076;&#1072;&#1090;&#1082;&#1080;_&#1058;&#1040;&#1056;&#1048;&#1060;_2020_2021_22.09.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2;&#1086;&#1080;%20&#1076;&#1086;&#1082;&#1091;&#1084;&#1077;&#1085;&#1090;&#1099;%20&#1103;&#1085;&#1074;&#1072;&#1088;&#1100;%202012\&#1053;&#1072;&#1089;&#1090;&#1103;\&#1058;&#1040;&#1056;&#1048;&#1060;&#1067;\&#1058;&#1072;&#1088;&#1080;&#1092;%202024-2025\!!!_&#1041;&#1044;&#1085;&#1058;&#1050;&#1045;_&#1044;&#1086;&#1076;&#1072;&#1090;&#1082;&#1080;_&#1058;&#1040;&#1056;&#1048;&#1060;_2024_2025%20&#1082;&#1086;&#1088;&#1080;&#1075;&#1091;&#1074;&#1072;&#1085;&#1085;&#1103;%20(2).xlsx" TargetMode="External"/><Relationship Id="rId1" Type="http://schemas.openxmlformats.org/officeDocument/2006/relationships/externalLinkPath" Target="!!!_&#1041;&#1044;&#1085;&#1058;&#1050;&#1045;_&#1044;&#1086;&#1076;&#1072;&#1090;&#1082;&#1080;_&#1058;&#1040;&#1056;&#1048;&#1060;_2024_2025%20&#1082;&#1086;&#1088;&#1080;&#1075;&#1091;&#1074;&#1072;&#1085;&#1085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mist"/>
      <sheetName val="Rekv"/>
      <sheetName val="Data"/>
      <sheetName val="ВИТРАТИ"/>
      <sheetName val="Повна собівартість"/>
      <sheetName val="Zayava"/>
      <sheetName val="Д 2"/>
      <sheetName val="Д 3"/>
      <sheetName val="Д 4"/>
      <sheetName val="Д 5"/>
      <sheetName val="Д6"/>
      <sheetName val="Д 7"/>
      <sheetName val="Д 8"/>
      <sheetName val="Д 9"/>
      <sheetName val="Д 10"/>
      <sheetName val="Д11"/>
      <sheetName val="Д 11"/>
      <sheetName val="Д12"/>
      <sheetName val="Д 14_ГВ"/>
      <sheetName val="Д12 _ДАНІ (фінал)"/>
      <sheetName val="Д 12"/>
      <sheetName val="Д 13"/>
      <sheetName val="Д14"/>
      <sheetName val="Д15"/>
      <sheetName val="Д 15"/>
      <sheetName val="Д 6"/>
      <sheetName val="Reestr"/>
      <sheetName val="Д16 2ст_ТЕвихдані"/>
      <sheetName val="Д17 2 ст_тариф"/>
      <sheetName val="Структура"/>
      <sheetName val="Перевірка"/>
      <sheetName val="Абон.обслуг."/>
      <sheetName val="2стТЕ_УЗ_УП_162"/>
      <sheetName val="ТЕ_2ст_вих"/>
      <sheetName val="Лист1"/>
      <sheetName val="Лист2"/>
    </sheetNames>
    <sheetDataSet>
      <sheetData sheetId="0"/>
      <sheetData sheetId="1"/>
      <sheetData sheetId="2">
        <row r="14">
          <cell r="D14">
            <v>20641.5</v>
          </cell>
        </row>
      </sheetData>
      <sheetData sheetId="3">
        <row r="62">
          <cell r="U62">
            <v>4034.8352047251751</v>
          </cell>
        </row>
      </sheetData>
      <sheetData sheetId="4">
        <row r="134">
          <cell r="H134">
            <v>42903.145371899678</v>
          </cell>
        </row>
      </sheetData>
      <sheetData sheetId="5"/>
      <sheetData sheetId="6">
        <row r="54">
          <cell r="H54">
            <v>52794.466527216857</v>
          </cell>
        </row>
      </sheetData>
      <sheetData sheetId="7"/>
      <sheetData sheetId="8"/>
      <sheetData sheetId="9"/>
      <sheetData sheetId="10"/>
      <sheetData sheetId="11">
        <row r="47">
          <cell r="G47">
            <v>36860.854662129728</v>
          </cell>
        </row>
      </sheetData>
      <sheetData sheetId="12">
        <row r="10">
          <cell r="E10">
            <v>8204</v>
          </cell>
        </row>
      </sheetData>
      <sheetData sheetId="13"/>
      <sheetData sheetId="14">
        <row r="13">
          <cell r="E13">
            <v>100.06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7">
          <cell r="K17">
            <v>1.4059893333333335E-2</v>
          </cell>
        </row>
        <row r="118">
          <cell r="H118">
            <v>0</v>
          </cell>
          <cell r="K118">
            <v>0</v>
          </cell>
          <cell r="N118">
            <v>0</v>
          </cell>
          <cell r="Q118">
            <v>0</v>
          </cell>
        </row>
        <row r="119">
          <cell r="H119">
            <v>0</v>
          </cell>
          <cell r="K119">
            <v>0</v>
          </cell>
          <cell r="N119">
            <v>0</v>
          </cell>
          <cell r="Q119">
            <v>0</v>
          </cell>
        </row>
        <row r="120">
          <cell r="H120">
            <v>0</v>
          </cell>
          <cell r="K120">
            <v>0</v>
          </cell>
          <cell r="N120">
            <v>0</v>
          </cell>
          <cell r="Q120">
            <v>0</v>
          </cell>
        </row>
        <row r="151">
          <cell r="H151">
            <v>0</v>
          </cell>
          <cell r="J151">
            <v>0</v>
          </cell>
          <cell r="K151">
            <v>0</v>
          </cell>
        </row>
        <row r="152">
          <cell r="H152">
            <v>0</v>
          </cell>
          <cell r="J152">
            <v>0</v>
          </cell>
          <cell r="K152">
            <v>0</v>
          </cell>
        </row>
        <row r="153">
          <cell r="H153">
            <v>0</v>
          </cell>
          <cell r="J153">
            <v>0</v>
          </cell>
          <cell r="K153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ist"/>
      <sheetName val="Rekv"/>
      <sheetName val="Data"/>
      <sheetName val="ВИТРАТИ"/>
      <sheetName val="Повна собівартість"/>
      <sheetName val="Zayava"/>
      <sheetName val="Д 2"/>
      <sheetName val="Д 3"/>
      <sheetName val="Д 4"/>
      <sheetName val="Д 5"/>
      <sheetName val="Д 7"/>
      <sheetName val="Д 8"/>
      <sheetName val="Д 9"/>
      <sheetName val="Д 10"/>
      <sheetName val="Д 11"/>
      <sheetName val="Д12"/>
      <sheetName val="Д 14_ГВ"/>
      <sheetName val="Д12 _ДАНІ (фінал)"/>
      <sheetName val="Д 12"/>
      <sheetName val="Д 13"/>
      <sheetName val="Д 15"/>
      <sheetName val="Д 6"/>
      <sheetName val="Reestr"/>
      <sheetName val="2ст_ТЕвихдані"/>
      <sheetName val="ТЕ_2ст_тариф (Ком_по зм.част)"/>
      <sheetName val="Перевірка"/>
      <sheetName val="2стТЕ_УЗ_УП_162"/>
      <sheetName val="ТЕ_2ст_вих"/>
    </sheetNames>
    <sheetDataSet>
      <sheetData sheetId="0"/>
      <sheetData sheetId="1">
        <row r="26">
          <cell r="C26" t="str">
            <v>Директор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mist"/>
      <sheetName val="Rekv"/>
      <sheetName val="Data"/>
      <sheetName val="ВИТРАТИ"/>
      <sheetName val="П.собів."/>
      <sheetName val="Заява"/>
      <sheetName val="Д 2"/>
      <sheetName val="Д 3"/>
      <sheetName val="Д 4"/>
      <sheetName val="Д 5"/>
      <sheetName val="Д6"/>
      <sheetName val="Д 7"/>
      <sheetName val="Д 8"/>
      <sheetName val="Д 9"/>
      <sheetName val="Д 10"/>
      <sheetName val="Д12 _ДАНІ (фінал)"/>
      <sheetName val="Д11"/>
      <sheetName val="Д 11"/>
      <sheetName val="Д12"/>
      <sheetName val="Д 14_ГВ"/>
      <sheetName val="Д 12"/>
      <sheetName val="Д 13"/>
      <sheetName val="Д14"/>
      <sheetName val="Д15"/>
      <sheetName val="Д 15"/>
      <sheetName val="Д 6"/>
      <sheetName val="Reestr"/>
      <sheetName val="Д16 2ст_ТЕвихдані"/>
      <sheetName val="Д17 2 ст_тариф"/>
      <sheetName val="Структура"/>
      <sheetName val="Перевірка"/>
      <sheetName val="Абон.обслуг."/>
      <sheetName val="2стТЕ_УЗ_УП_162"/>
      <sheetName val="ТЕ_2ст_вих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H17">
            <v>4752.4427423086436</v>
          </cell>
          <cell r="I17">
            <v>7.7290972355985144</v>
          </cell>
          <cell r="J17">
            <v>2201.6377895701426</v>
          </cell>
          <cell r="K17">
            <v>130.77277161840249</v>
          </cell>
        </row>
        <row r="18">
          <cell r="H18">
            <v>3870.1393943165272</v>
          </cell>
          <cell r="I18">
            <v>6.780825414603294</v>
          </cell>
          <cell r="J18">
            <v>1931.522016375849</v>
          </cell>
          <cell r="K18">
            <v>114.72844839420749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2"/>
  <sheetViews>
    <sheetView topLeftCell="A32" workbookViewId="0">
      <selection sqref="A1:H48"/>
    </sheetView>
  </sheetViews>
  <sheetFormatPr defaultRowHeight="14.4" x14ac:dyDescent="0.3"/>
  <cols>
    <col min="1" max="1" width="7.6640625" style="320" customWidth="1"/>
    <col min="2" max="2" width="41.44140625" style="1" customWidth="1"/>
    <col min="3" max="3" width="11.109375" style="1" customWidth="1"/>
    <col min="4" max="4" width="13.33203125" style="1" customWidth="1"/>
    <col min="5" max="5" width="13" style="1" customWidth="1"/>
    <col min="6" max="6" width="14.6640625" style="2" customWidth="1"/>
    <col min="7" max="7" width="14.44140625" style="2" customWidth="1"/>
    <col min="8" max="8" width="16" style="2" customWidth="1"/>
  </cols>
  <sheetData>
    <row r="1" spans="1:8" x14ac:dyDescent="0.3">
      <c r="A1"/>
      <c r="F1" s="2" t="s">
        <v>0</v>
      </c>
      <c r="H1" s="3"/>
    </row>
    <row r="2" spans="1:8" ht="15.6" x14ac:dyDescent="0.3">
      <c r="F2" s="2" t="s">
        <v>1</v>
      </c>
      <c r="H2" s="4"/>
    </row>
    <row r="3" spans="1:8" ht="15.6" x14ac:dyDescent="0.3">
      <c r="E3" s="5"/>
      <c r="F3" s="2" t="s">
        <v>2</v>
      </c>
      <c r="H3" s="6"/>
    </row>
    <row r="4" spans="1:8" ht="15.6" x14ac:dyDescent="0.3">
      <c r="E4" s="5"/>
      <c r="F4" s="452" t="s">
        <v>186</v>
      </c>
      <c r="H4" s="6"/>
    </row>
    <row r="5" spans="1:8" ht="61.2" customHeight="1" x14ac:dyDescent="0.3">
      <c r="A5" s="321"/>
      <c r="B5" s="345" t="s">
        <v>187</v>
      </c>
      <c r="C5" s="346"/>
      <c r="D5" s="346"/>
      <c r="E5" s="346"/>
      <c r="F5" s="346"/>
      <c r="G5" s="346"/>
      <c r="H5" s="346"/>
    </row>
    <row r="6" spans="1:8" ht="18" thickBot="1" x14ac:dyDescent="0.35">
      <c r="A6" s="321"/>
      <c r="B6" s="322" t="s">
        <v>3</v>
      </c>
      <c r="C6" s="322"/>
      <c r="D6" s="322"/>
      <c r="E6" s="322"/>
      <c r="F6" s="322"/>
      <c r="G6" s="322"/>
      <c r="H6" s="322"/>
    </row>
    <row r="7" spans="1:8" ht="16.2" thickBot="1" x14ac:dyDescent="0.35">
      <c r="A7" s="347" t="s">
        <v>4</v>
      </c>
      <c r="B7" s="349" t="s">
        <v>5</v>
      </c>
      <c r="C7" s="351" t="s">
        <v>6</v>
      </c>
      <c r="D7" s="349" t="s">
        <v>7</v>
      </c>
      <c r="E7" s="353" t="s">
        <v>8</v>
      </c>
      <c r="F7" s="354"/>
      <c r="G7" s="354"/>
      <c r="H7" s="354"/>
    </row>
    <row r="8" spans="1:8" ht="57.6" customHeight="1" x14ac:dyDescent="0.3">
      <c r="A8" s="348"/>
      <c r="B8" s="350"/>
      <c r="C8" s="352"/>
      <c r="D8" s="350"/>
      <c r="E8" s="323" t="s">
        <v>9</v>
      </c>
      <c r="F8" s="323" t="s">
        <v>10</v>
      </c>
      <c r="G8" s="323" t="s">
        <v>11</v>
      </c>
      <c r="H8" s="323" t="s">
        <v>12</v>
      </c>
    </row>
    <row r="9" spans="1:8" ht="15.6" x14ac:dyDescent="0.3">
      <c r="A9" s="7">
        <v>1</v>
      </c>
      <c r="B9" s="8">
        <v>2</v>
      </c>
      <c r="C9" s="9">
        <v>3</v>
      </c>
      <c r="D9" s="8">
        <v>4</v>
      </c>
      <c r="E9" s="8">
        <v>7</v>
      </c>
      <c r="F9" s="10">
        <v>10</v>
      </c>
      <c r="G9" s="10">
        <v>13</v>
      </c>
      <c r="H9" s="10">
        <v>16</v>
      </c>
    </row>
    <row r="10" spans="1:8" ht="31.2" x14ac:dyDescent="0.3">
      <c r="A10" s="11" t="s">
        <v>14</v>
      </c>
      <c r="B10" s="12" t="s">
        <v>15</v>
      </c>
      <c r="C10" s="9" t="s">
        <v>16</v>
      </c>
      <c r="D10" s="333">
        <f>E10+F10+G10+H10</f>
        <v>42.582879999999996</v>
      </c>
      <c r="E10" s="333">
        <f>'Додаток 2'!G14</f>
        <v>32.128129999999999</v>
      </c>
      <c r="F10" s="333">
        <f>'Додаток 2'!J14</f>
        <v>3.4529999999999998E-2</v>
      </c>
      <c r="G10" s="333">
        <f>'Додаток 2'!M14</f>
        <v>9.8359799999999993</v>
      </c>
      <c r="H10" s="333">
        <f>'Додаток 2'!P14</f>
        <v>0.58423999999999998</v>
      </c>
    </row>
    <row r="11" spans="1:8" ht="15.6" x14ac:dyDescent="0.3">
      <c r="A11" s="11" t="s">
        <v>17</v>
      </c>
      <c r="B11" s="14" t="s">
        <v>18</v>
      </c>
      <c r="C11" s="9" t="s">
        <v>19</v>
      </c>
      <c r="D11" s="333">
        <f>E11+F11+G11+H11</f>
        <v>32.186599999999999</v>
      </c>
      <c r="E11" s="333">
        <f>'Додаток 2'!G15</f>
        <v>24.284300000000002</v>
      </c>
      <c r="F11" s="333">
        <f>'Додаток 2'!J15</f>
        <v>2.6100000000000002E-2</v>
      </c>
      <c r="G11" s="333">
        <f>'Додаток 2'!M15</f>
        <v>7.4345999999999997</v>
      </c>
      <c r="H11" s="333">
        <f>'Додаток 2'!P15</f>
        <v>0.44159999999999999</v>
      </c>
    </row>
    <row r="12" spans="1:8" ht="31.2" customHeight="1" x14ac:dyDescent="0.3">
      <c r="A12" s="15" t="s">
        <v>20</v>
      </c>
      <c r="B12" s="16" t="s">
        <v>21</v>
      </c>
      <c r="C12" s="17" t="s">
        <v>22</v>
      </c>
      <c r="D12" s="333">
        <f>E12+F12+G12+H12</f>
        <v>42.582879999999996</v>
      </c>
      <c r="E12" s="333">
        <f>'Додаток 2'!G16</f>
        <v>32.128129999999999</v>
      </c>
      <c r="F12" s="333">
        <f>'Додаток 2'!J16</f>
        <v>3.4529999999999998E-2</v>
      </c>
      <c r="G12" s="333">
        <f>'Додаток 2'!M16</f>
        <v>9.8359799999999993</v>
      </c>
      <c r="H12" s="333">
        <f>'Додаток 2'!P16</f>
        <v>0.58423999999999998</v>
      </c>
    </row>
    <row r="13" spans="1:8" ht="15.6" x14ac:dyDescent="0.3">
      <c r="A13" s="355" t="s">
        <v>23</v>
      </c>
      <c r="B13" s="18" t="s">
        <v>24</v>
      </c>
      <c r="C13" s="19"/>
      <c r="D13" s="20"/>
      <c r="E13" s="20"/>
      <c r="F13" s="20"/>
      <c r="G13" s="20"/>
      <c r="H13" s="20"/>
    </row>
    <row r="14" spans="1:8" ht="31.2" x14ac:dyDescent="0.3">
      <c r="A14" s="355"/>
      <c r="B14" s="21" t="s">
        <v>25</v>
      </c>
      <c r="C14" s="17" t="s">
        <v>26</v>
      </c>
      <c r="D14" s="333">
        <f>E14+F14+G14+H14</f>
        <v>40.556840000000001</v>
      </c>
      <c r="E14" s="333">
        <f>'Додаток 2'!G18</f>
        <v>31.163930000000001</v>
      </c>
      <c r="F14" s="333">
        <f>'Додаток 2'!J18</f>
        <v>3.4529999999999998E-2</v>
      </c>
      <c r="G14" s="333">
        <f>'Додаток 2'!M18</f>
        <v>8.7741399999999992</v>
      </c>
      <c r="H14" s="333">
        <f>'Додаток 2'!P18</f>
        <v>0.58423999999999998</v>
      </c>
    </row>
    <row r="15" spans="1:8" ht="47.4" thickBot="1" x14ac:dyDescent="0.35">
      <c r="A15" s="22" t="s">
        <v>27</v>
      </c>
      <c r="B15" s="324" t="s">
        <v>184</v>
      </c>
      <c r="C15" s="325" t="s">
        <v>16</v>
      </c>
      <c r="D15" s="334">
        <f>E15+F15+G15+H15</f>
        <v>45.651529999999994</v>
      </c>
      <c r="E15" s="334">
        <f>'Додаток 2'!G19</f>
        <v>34.443379999999998</v>
      </c>
      <c r="F15" s="334">
        <f>'Додаток 2'!J19</f>
        <v>3.7019999999999997E-2</v>
      </c>
      <c r="G15" s="334">
        <f>'Додаток 2'!M19</f>
        <v>10.544790000000001</v>
      </c>
      <c r="H15" s="334">
        <f>'Додаток 2'!P19</f>
        <v>0.62634000000000001</v>
      </c>
    </row>
    <row r="16" spans="1:8" ht="16.2" thickBot="1" x14ac:dyDescent="0.35">
      <c r="A16" s="380"/>
      <c r="B16" s="381" t="s">
        <v>29</v>
      </c>
      <c r="C16" s="382"/>
      <c r="D16" s="382"/>
      <c r="E16" s="382"/>
      <c r="F16" s="382"/>
      <c r="G16" s="382"/>
      <c r="H16" s="382"/>
    </row>
    <row r="17" spans="1:8" ht="18.600000000000001" customHeight="1" x14ac:dyDescent="0.3">
      <c r="A17" s="383">
        <v>1</v>
      </c>
      <c r="B17" s="384" t="s">
        <v>30</v>
      </c>
      <c r="C17" s="27" t="s">
        <v>31</v>
      </c>
      <c r="D17" s="385">
        <f>D18+D29+D30+D34</f>
        <v>79345.732979999986</v>
      </c>
      <c r="E17" s="385">
        <f t="shared" ref="E17:H17" si="0">E18+E29+E30+E34</f>
        <v>51169.015310000003</v>
      </c>
      <c r="F17" s="385">
        <f t="shared" si="0"/>
        <v>93.063059999999993</v>
      </c>
      <c r="G17" s="385">
        <f t="shared" si="0"/>
        <v>26509.070180000002</v>
      </c>
      <c r="H17" s="385">
        <f t="shared" si="0"/>
        <v>1574.5844299999999</v>
      </c>
    </row>
    <row r="18" spans="1:8" ht="15.6" x14ac:dyDescent="0.3">
      <c r="A18" s="383" t="s">
        <v>32</v>
      </c>
      <c r="B18" s="386" t="s">
        <v>33</v>
      </c>
      <c r="C18" s="29" t="s">
        <v>31</v>
      </c>
      <c r="D18" s="42">
        <f>D19+D23+D24+D27+D28</f>
        <v>61247.313539999988</v>
      </c>
      <c r="E18" s="42">
        <f>E19+E23+E24+E27+E28</f>
        <v>37514.033199999998</v>
      </c>
      <c r="F18" s="42">
        <f t="shared" ref="F18:H18" si="1">F19+F23+F24+F27+F28</f>
        <v>78.387119999999996</v>
      </c>
      <c r="G18" s="42">
        <f t="shared" si="1"/>
        <v>22328.619020000002</v>
      </c>
      <c r="H18" s="42">
        <f t="shared" si="1"/>
        <v>1326.2742000000001</v>
      </c>
    </row>
    <row r="19" spans="1:8" ht="15.6" x14ac:dyDescent="0.3">
      <c r="A19" s="383" t="s">
        <v>34</v>
      </c>
      <c r="B19" s="387" t="s">
        <v>35</v>
      </c>
      <c r="C19" s="29" t="s">
        <v>31</v>
      </c>
      <c r="D19" s="344">
        <f>D20+D21+D22</f>
        <v>56588.592299999997</v>
      </c>
      <c r="E19" s="344">
        <f>E20+E21+E22</f>
        <v>33999.098899999997</v>
      </c>
      <c r="F19" s="344">
        <f t="shared" ref="F19:H19" si="2">F20+F21+F22</f>
        <v>74.609389999999991</v>
      </c>
      <c r="G19" s="344">
        <f t="shared" si="2"/>
        <v>21252.527450000001</v>
      </c>
      <c r="H19" s="344">
        <f t="shared" si="2"/>
        <v>1262.3565599999999</v>
      </c>
    </row>
    <row r="20" spans="1:8" ht="15.6" x14ac:dyDescent="0.3">
      <c r="A20" s="383" t="s">
        <v>36</v>
      </c>
      <c r="B20" s="33" t="s">
        <v>37</v>
      </c>
      <c r="C20" s="29" t="s">
        <v>31</v>
      </c>
      <c r="D20" s="344">
        <f>E20+F20+G20+H20</f>
        <v>50359.598619999997</v>
      </c>
      <c r="E20" s="344">
        <f>'Додаток 2'!G24</f>
        <v>29299.417939999999</v>
      </c>
      <c r="F20" s="344">
        <f>'Додаток 2'!J24</f>
        <v>69.558319999999995</v>
      </c>
      <c r="G20" s="344">
        <f>'Додаток 2'!M24</f>
        <v>19813.727559999999</v>
      </c>
      <c r="H20" s="344">
        <f>'Додаток 2'!P24</f>
        <v>1176.8948</v>
      </c>
    </row>
    <row r="21" spans="1:8" ht="15.6" x14ac:dyDescent="0.3">
      <c r="A21" s="383" t="s">
        <v>38</v>
      </c>
      <c r="B21" s="33" t="s">
        <v>39</v>
      </c>
      <c r="C21" s="29" t="s">
        <v>31</v>
      </c>
      <c r="D21" s="344">
        <f t="shared" ref="D21:D29" si="3">E21+F21+G21+H21</f>
        <v>857.74950000000001</v>
      </c>
      <c r="E21" s="344">
        <f>'Додаток 2'!G25</f>
        <v>647.15894000000003</v>
      </c>
      <c r="F21" s="344">
        <f>'Додаток 2'!J25</f>
        <v>0.69555</v>
      </c>
      <c r="G21" s="344">
        <f>'Додаток 2'!M25</f>
        <v>198.12669</v>
      </c>
      <c r="H21" s="344">
        <f>'Додаток 2'!P25</f>
        <v>11.768319999999999</v>
      </c>
    </row>
    <row r="22" spans="1:8" ht="15.6" x14ac:dyDescent="0.3">
      <c r="A22" s="383" t="s">
        <v>40</v>
      </c>
      <c r="B22" s="33" t="s">
        <v>41</v>
      </c>
      <c r="C22" s="29" t="s">
        <v>31</v>
      </c>
      <c r="D22" s="344">
        <f t="shared" si="3"/>
        <v>5371.2441799999997</v>
      </c>
      <c r="E22" s="344">
        <f>'Додаток 2'!G26</f>
        <v>4052.5220199999999</v>
      </c>
      <c r="F22" s="344">
        <f>'Додаток 2'!J26</f>
        <v>4.3555200000000003</v>
      </c>
      <c r="G22" s="344">
        <f>'Додаток 2'!M26</f>
        <v>1240.6732</v>
      </c>
      <c r="H22" s="344">
        <f>'Додаток 2'!P26</f>
        <v>73.693439999999995</v>
      </c>
    </row>
    <row r="23" spans="1:8" ht="15.6" x14ac:dyDescent="0.3">
      <c r="A23" s="383" t="s">
        <v>42</v>
      </c>
      <c r="B23" s="34" t="s">
        <v>43</v>
      </c>
      <c r="C23" s="29" t="s">
        <v>31</v>
      </c>
      <c r="D23" s="344">
        <f t="shared" si="3"/>
        <v>3659.4834599999995</v>
      </c>
      <c r="E23" s="344">
        <f>'Додаток 2'!G27</f>
        <v>2761.02459</v>
      </c>
      <c r="F23" s="344">
        <f>'Додаток 2'!J27</f>
        <v>2.96746</v>
      </c>
      <c r="G23" s="344">
        <f>'Додаток 2'!M27</f>
        <v>845.28331000000003</v>
      </c>
      <c r="H23" s="344">
        <f>'Додаток 2'!P27</f>
        <v>50.208100000000002</v>
      </c>
    </row>
    <row r="24" spans="1:8" ht="79.2" x14ac:dyDescent="0.3">
      <c r="A24" s="383" t="s">
        <v>44</v>
      </c>
      <c r="B24" s="35" t="s">
        <v>45</v>
      </c>
      <c r="C24" s="29" t="s">
        <v>31</v>
      </c>
      <c r="D24" s="344">
        <f t="shared" si="3"/>
        <v>0</v>
      </c>
      <c r="E24" s="344">
        <v>0</v>
      </c>
      <c r="F24" s="344">
        <v>0</v>
      </c>
      <c r="G24" s="344">
        <v>0</v>
      </c>
      <c r="H24" s="344">
        <v>0</v>
      </c>
    </row>
    <row r="25" spans="1:8" ht="15.6" x14ac:dyDescent="0.3">
      <c r="A25" s="383" t="s">
        <v>46</v>
      </c>
      <c r="B25" s="35" t="s">
        <v>47</v>
      </c>
      <c r="C25" s="29" t="s">
        <v>31</v>
      </c>
      <c r="D25" s="344">
        <f t="shared" si="3"/>
        <v>0</v>
      </c>
      <c r="E25" s="344">
        <v>0</v>
      </c>
      <c r="F25" s="344">
        <v>0</v>
      </c>
      <c r="G25" s="344">
        <v>0</v>
      </c>
      <c r="H25" s="344">
        <v>0</v>
      </c>
    </row>
    <row r="26" spans="1:8" ht="39.6" x14ac:dyDescent="0.3">
      <c r="A26" s="383" t="s">
        <v>48</v>
      </c>
      <c r="B26" s="35" t="s">
        <v>49</v>
      </c>
      <c r="C26" s="29" t="s">
        <v>31</v>
      </c>
      <c r="D26" s="344">
        <f t="shared" si="3"/>
        <v>0</v>
      </c>
      <c r="E26" s="344">
        <v>0</v>
      </c>
      <c r="F26" s="344">
        <v>0</v>
      </c>
      <c r="G26" s="344">
        <v>0</v>
      </c>
      <c r="H26" s="344">
        <v>0</v>
      </c>
    </row>
    <row r="27" spans="1:8" ht="26.4" x14ac:dyDescent="0.3">
      <c r="A27" s="383" t="s">
        <v>50</v>
      </c>
      <c r="B27" s="388" t="s">
        <v>51</v>
      </c>
      <c r="C27" s="29" t="s">
        <v>31</v>
      </c>
      <c r="D27" s="344">
        <f t="shared" si="3"/>
        <v>157.06604000000002</v>
      </c>
      <c r="E27" s="344">
        <f>'Додаток 2'!G29</f>
        <v>118.50394</v>
      </c>
      <c r="F27" s="344">
        <f>'Додаток 2'!J29</f>
        <v>0.12736</v>
      </c>
      <c r="G27" s="344">
        <f>'Додаток 2'!M29</f>
        <v>36.279789999999998</v>
      </c>
      <c r="H27" s="344">
        <f>'Додаток 2'!P29</f>
        <v>2.1549499999999999</v>
      </c>
    </row>
    <row r="28" spans="1:8" ht="15.6" x14ac:dyDescent="0.3">
      <c r="A28" s="383" t="s">
        <v>52</v>
      </c>
      <c r="B28" s="386" t="s">
        <v>53</v>
      </c>
      <c r="C28" s="29" t="s">
        <v>31</v>
      </c>
      <c r="D28" s="344">
        <f t="shared" si="3"/>
        <v>842.17173999999989</v>
      </c>
      <c r="E28" s="344">
        <f>'Додаток 2'!G30</f>
        <v>635.40576999999996</v>
      </c>
      <c r="F28" s="344">
        <f>'Додаток 2'!J30</f>
        <v>0.68291000000000002</v>
      </c>
      <c r="G28" s="344">
        <f>'Додаток 2'!M30</f>
        <v>194.52847</v>
      </c>
      <c r="H28" s="344">
        <f>'Додаток 2'!P30</f>
        <v>11.554589999999999</v>
      </c>
    </row>
    <row r="29" spans="1:8" ht="15.6" x14ac:dyDescent="0.3">
      <c r="A29" s="383" t="s">
        <v>54</v>
      </c>
      <c r="B29" s="386" t="s">
        <v>55</v>
      </c>
      <c r="C29" s="29" t="s">
        <v>31</v>
      </c>
      <c r="D29" s="344">
        <f t="shared" si="3"/>
        <v>11277.170689999999</v>
      </c>
      <c r="E29" s="344">
        <f>'Додаток 2'!G31</f>
        <v>8508.4537099999998</v>
      </c>
      <c r="F29" s="344">
        <f>'Додаток 2'!J31</f>
        <v>9.1446199999999997</v>
      </c>
      <c r="G29" s="344">
        <f>'Додаток 2'!M31</f>
        <v>2604.8496300000002</v>
      </c>
      <c r="H29" s="344">
        <f>'Додаток 2'!P31</f>
        <v>154.72273000000001</v>
      </c>
    </row>
    <row r="30" spans="1:8" ht="15.6" x14ac:dyDescent="0.3">
      <c r="A30" s="383" t="s">
        <v>56</v>
      </c>
      <c r="B30" s="386" t="s">
        <v>57</v>
      </c>
      <c r="C30" s="29" t="s">
        <v>31</v>
      </c>
      <c r="D30" s="344">
        <f>D31+D32+D33</f>
        <v>4215.1081099999992</v>
      </c>
      <c r="E30" s="344">
        <f>E31+E32+E33</f>
        <v>3180.2349400000003</v>
      </c>
      <c r="F30" s="344">
        <f>F31+F32+F33</f>
        <v>3.4180099999999998</v>
      </c>
      <c r="G30" s="344">
        <f>G31+G32+G33</f>
        <v>973.62389999999994</v>
      </c>
      <c r="H30" s="344">
        <f>H31+H32+H33</f>
        <v>57.83126</v>
      </c>
    </row>
    <row r="31" spans="1:8" ht="26.4" x14ac:dyDescent="0.3">
      <c r="A31" s="383" t="s">
        <v>58</v>
      </c>
      <c r="B31" s="387" t="s">
        <v>59</v>
      </c>
      <c r="C31" s="29" t="s">
        <v>31</v>
      </c>
      <c r="D31" s="344">
        <f>E31+F31+G31+H31</f>
        <v>2390.9309899999994</v>
      </c>
      <c r="E31" s="344">
        <f>'Додаток 2'!G33</f>
        <v>1803.9210499999999</v>
      </c>
      <c r="F31" s="344">
        <f>'Додаток 2'!J33</f>
        <v>1.9388000000000001</v>
      </c>
      <c r="G31" s="344">
        <f>'Додаток 2'!M33</f>
        <v>552.26757999999995</v>
      </c>
      <c r="H31" s="344">
        <f>'Додаток 2'!P33</f>
        <v>32.803559999999997</v>
      </c>
    </row>
    <row r="32" spans="1:8" ht="15.6" x14ac:dyDescent="0.3">
      <c r="A32" s="383" t="s">
        <v>60</v>
      </c>
      <c r="B32" s="34" t="s">
        <v>61</v>
      </c>
      <c r="C32" s="29" t="s">
        <v>31</v>
      </c>
      <c r="D32" s="344">
        <f t="shared" ref="D32:D33" si="4">E32+F32+G32+H32</f>
        <v>832.10879999999997</v>
      </c>
      <c r="E32" s="344">
        <f>'Додаток 2'!G34</f>
        <v>627.81343000000004</v>
      </c>
      <c r="F32" s="344">
        <f>'Додаток 2'!J34</f>
        <v>0.67474999999999996</v>
      </c>
      <c r="G32" s="344">
        <f>'Додаток 2'!M34</f>
        <v>192.20409000000001</v>
      </c>
      <c r="H32" s="344">
        <f>'Додаток 2'!P34</f>
        <v>11.41653</v>
      </c>
    </row>
    <row r="33" spans="1:8" ht="15.6" x14ac:dyDescent="0.3">
      <c r="A33" s="383" t="s">
        <v>62</v>
      </c>
      <c r="B33" s="34" t="s">
        <v>63</v>
      </c>
      <c r="C33" s="29" t="s">
        <v>31</v>
      </c>
      <c r="D33" s="344">
        <f t="shared" si="4"/>
        <v>992.06831999999997</v>
      </c>
      <c r="E33" s="344">
        <f>'Додаток 2'!G35</f>
        <v>748.50045999999998</v>
      </c>
      <c r="F33" s="344">
        <f>'Додаток 2'!J35</f>
        <v>0.80445999999999995</v>
      </c>
      <c r="G33" s="344">
        <f>'Додаток 2'!M35</f>
        <v>229.15223</v>
      </c>
      <c r="H33" s="344">
        <f>'Додаток 2'!P35</f>
        <v>13.61117</v>
      </c>
    </row>
    <row r="34" spans="1:8" ht="15.6" x14ac:dyDescent="0.3">
      <c r="A34" s="383" t="s">
        <v>64</v>
      </c>
      <c r="B34" s="389" t="s">
        <v>65</v>
      </c>
      <c r="C34" s="29" t="s">
        <v>31</v>
      </c>
      <c r="D34" s="42">
        <f>D35+D36+D37</f>
        <v>2606.1406399999996</v>
      </c>
      <c r="E34" s="42">
        <f>E35+E36+E37</f>
        <v>1966.2934599999999</v>
      </c>
      <c r="F34" s="42">
        <f t="shared" ref="F34:H34" si="5">F35+F36+F37</f>
        <v>2.1133100000000002</v>
      </c>
      <c r="G34" s="42">
        <f t="shared" si="5"/>
        <v>601.97762999999998</v>
      </c>
      <c r="H34" s="42">
        <f t="shared" si="5"/>
        <v>35.756240000000005</v>
      </c>
    </row>
    <row r="35" spans="1:8" ht="15.6" x14ac:dyDescent="0.3">
      <c r="A35" s="383" t="s">
        <v>66</v>
      </c>
      <c r="B35" s="34" t="s">
        <v>67</v>
      </c>
      <c r="C35" s="29" t="s">
        <v>31</v>
      </c>
      <c r="D35" s="344">
        <f>E35+F35+G35+H35</f>
        <v>1786.4039399999999</v>
      </c>
      <c r="E35" s="344">
        <f>'Додаток 2'!G37</f>
        <v>1347.8145999999999</v>
      </c>
      <c r="F35" s="344">
        <f>'Додаток 2'!J37</f>
        <v>1.44859</v>
      </c>
      <c r="G35" s="344">
        <f>'Додаток 2'!M37</f>
        <v>412.63130000000001</v>
      </c>
      <c r="H35" s="344">
        <f>'Додаток 2'!P37</f>
        <v>24.509450000000001</v>
      </c>
    </row>
    <row r="36" spans="1:8" ht="26.4" x14ac:dyDescent="0.3">
      <c r="A36" s="383" t="s">
        <v>68</v>
      </c>
      <c r="B36" s="387" t="s">
        <v>59</v>
      </c>
      <c r="C36" s="29" t="s">
        <v>31</v>
      </c>
      <c r="D36" s="344">
        <f t="shared" ref="D36:D37" si="6">E36+F36+G36+H36</f>
        <v>369.97575000000001</v>
      </c>
      <c r="E36" s="344">
        <f>'Додаток 2'!G38</f>
        <v>279.14107000000001</v>
      </c>
      <c r="F36" s="344">
        <f>'Додаток 2'!J38</f>
        <v>0.30001</v>
      </c>
      <c r="G36" s="344">
        <f>'Додаток 2'!M38</f>
        <v>85.458600000000004</v>
      </c>
      <c r="H36" s="344">
        <f>'Додаток 2'!P38</f>
        <v>5.0760699999999996</v>
      </c>
    </row>
    <row r="37" spans="1:8" ht="15.6" x14ac:dyDescent="0.3">
      <c r="A37" s="383" t="s">
        <v>69</v>
      </c>
      <c r="B37" s="34" t="s">
        <v>70</v>
      </c>
      <c r="C37" s="29" t="s">
        <v>31</v>
      </c>
      <c r="D37" s="344">
        <f t="shared" si="6"/>
        <v>449.76094999999992</v>
      </c>
      <c r="E37" s="344">
        <f>'Додаток 2'!G39</f>
        <v>339.33778999999993</v>
      </c>
      <c r="F37" s="344">
        <f>'Додаток 2'!J39</f>
        <v>0.3647100000000002</v>
      </c>
      <c r="G37" s="344">
        <f>'Додаток 2'!M39</f>
        <v>103.88772999999996</v>
      </c>
      <c r="H37" s="344">
        <f>'Додаток 2'!P39</f>
        <v>6.1707200000000046</v>
      </c>
    </row>
    <row r="38" spans="1:8" ht="15.6" x14ac:dyDescent="0.3">
      <c r="A38" s="383">
        <v>2</v>
      </c>
      <c r="B38" s="389" t="s">
        <v>71</v>
      </c>
      <c r="C38" s="29" t="s">
        <v>31</v>
      </c>
      <c r="D38" s="42">
        <f>D39+D40+D41</f>
        <v>6673.7092200000006</v>
      </c>
      <c r="E38" s="42">
        <f>E39+E40+E41</f>
        <v>5035.2120800000002</v>
      </c>
      <c r="F38" s="42">
        <f t="shared" ref="F38:H38" si="7">F39+F40+F41</f>
        <v>5.4116800000000005</v>
      </c>
      <c r="G38" s="42">
        <f t="shared" si="7"/>
        <v>1541.5222100000001</v>
      </c>
      <c r="H38" s="42">
        <f t="shared" si="7"/>
        <v>91.563249999999996</v>
      </c>
    </row>
    <row r="39" spans="1:8" ht="15.6" x14ac:dyDescent="0.3">
      <c r="A39" s="383" t="s">
        <v>72</v>
      </c>
      <c r="B39" s="34" t="s">
        <v>67</v>
      </c>
      <c r="C39" s="29" t="s">
        <v>31</v>
      </c>
      <c r="D39" s="344">
        <f>E39+F39+G39+H39</f>
        <v>5119.3015500000001</v>
      </c>
      <c r="E39" s="344">
        <f>'Додаток 2'!G41</f>
        <v>3862.43514</v>
      </c>
      <c r="F39" s="344">
        <f>'Додаток 2'!J41</f>
        <v>4.1512200000000004</v>
      </c>
      <c r="G39" s="344">
        <f>'Додаток 2'!M41</f>
        <v>1182.4784</v>
      </c>
      <c r="H39" s="344">
        <f>'Додаток 2'!P41</f>
        <v>70.236789999999999</v>
      </c>
    </row>
    <row r="40" spans="1:8" s="332" customFormat="1" ht="26.4" x14ac:dyDescent="0.3">
      <c r="A40" s="383" t="s">
        <v>73</v>
      </c>
      <c r="B40" s="387" t="s">
        <v>59</v>
      </c>
      <c r="C40" s="29" t="s">
        <v>31</v>
      </c>
      <c r="D40" s="344">
        <f t="shared" ref="D40:D41" si="8">E40+F40+G40+H40</f>
        <v>1126.2463399999999</v>
      </c>
      <c r="E40" s="344">
        <f>'Додаток 2'!G42</f>
        <v>849.73572999999999</v>
      </c>
      <c r="F40" s="344">
        <f>'Додаток 2'!J42</f>
        <v>0.91327000000000003</v>
      </c>
      <c r="G40" s="344">
        <f>'Додаток 2'!M42</f>
        <v>260.14524999999998</v>
      </c>
      <c r="H40" s="344">
        <f>'Додаток 2'!P42</f>
        <v>15.45209</v>
      </c>
    </row>
    <row r="41" spans="1:8" s="332" customFormat="1" ht="15.6" x14ac:dyDescent="0.3">
      <c r="A41" s="383" t="s">
        <v>74</v>
      </c>
      <c r="B41" s="35" t="s">
        <v>70</v>
      </c>
      <c r="C41" s="29" t="s">
        <v>31</v>
      </c>
      <c r="D41" s="344">
        <f t="shared" si="8"/>
        <v>428.16133000000036</v>
      </c>
      <c r="E41" s="344">
        <f>'Додаток 2'!G43</f>
        <v>323.04121000000021</v>
      </c>
      <c r="F41" s="344">
        <f>'Додаток 2'!J43</f>
        <v>0.34719000000000011</v>
      </c>
      <c r="G41" s="344">
        <f>'Додаток 2'!M43</f>
        <v>98.898560000000145</v>
      </c>
      <c r="H41" s="344">
        <f>'Додаток 2'!P43</f>
        <v>5.8743699999999972</v>
      </c>
    </row>
    <row r="42" spans="1:8" s="332" customFormat="1" ht="15.6" x14ac:dyDescent="0.3">
      <c r="A42" s="383" t="s">
        <v>75</v>
      </c>
      <c r="B42" s="388" t="s">
        <v>76</v>
      </c>
      <c r="C42" s="29" t="s">
        <v>31</v>
      </c>
      <c r="D42" s="344">
        <v>0</v>
      </c>
      <c r="E42" s="344">
        <v>0</v>
      </c>
      <c r="F42" s="344">
        <v>0</v>
      </c>
      <c r="G42" s="344">
        <v>0</v>
      </c>
      <c r="H42" s="344">
        <v>0</v>
      </c>
    </row>
    <row r="43" spans="1:8" s="332" customFormat="1" ht="15.6" x14ac:dyDescent="0.3">
      <c r="A43" s="383" t="s">
        <v>23</v>
      </c>
      <c r="B43" s="388" t="s">
        <v>67</v>
      </c>
      <c r="C43" s="29" t="s">
        <v>31</v>
      </c>
      <c r="D43" s="344">
        <v>0</v>
      </c>
      <c r="E43" s="344">
        <v>0</v>
      </c>
      <c r="F43" s="344">
        <v>0</v>
      </c>
      <c r="G43" s="344">
        <v>0</v>
      </c>
      <c r="H43" s="344">
        <v>0</v>
      </c>
    </row>
    <row r="44" spans="1:8" s="332" customFormat="1" ht="26.4" x14ac:dyDescent="0.3">
      <c r="A44" s="383" t="s">
        <v>77</v>
      </c>
      <c r="B44" s="387" t="s">
        <v>59</v>
      </c>
      <c r="C44" s="29" t="s">
        <v>31</v>
      </c>
      <c r="D44" s="344">
        <v>0</v>
      </c>
      <c r="E44" s="344">
        <v>0</v>
      </c>
      <c r="F44" s="344">
        <v>0</v>
      </c>
      <c r="G44" s="344">
        <v>0</v>
      </c>
      <c r="H44" s="344">
        <v>0</v>
      </c>
    </row>
    <row r="45" spans="1:8" s="332" customFormat="1" ht="15.6" x14ac:dyDescent="0.3">
      <c r="A45" s="383" t="s">
        <v>78</v>
      </c>
      <c r="B45" s="388" t="s">
        <v>70</v>
      </c>
      <c r="C45" s="29" t="s">
        <v>31</v>
      </c>
      <c r="D45" s="344">
        <v>0</v>
      </c>
      <c r="E45" s="344">
        <v>0</v>
      </c>
      <c r="F45" s="344">
        <v>0</v>
      </c>
      <c r="G45" s="344">
        <v>0</v>
      </c>
      <c r="H45" s="344">
        <v>0</v>
      </c>
    </row>
    <row r="46" spans="1:8" s="332" customFormat="1" ht="15.6" x14ac:dyDescent="0.3">
      <c r="A46" s="383" t="s">
        <v>27</v>
      </c>
      <c r="B46" s="387" t="s">
        <v>79</v>
      </c>
      <c r="C46" s="29" t="s">
        <v>31</v>
      </c>
      <c r="D46" s="344">
        <v>0</v>
      </c>
      <c r="E46" s="344">
        <v>0</v>
      </c>
      <c r="F46" s="344">
        <v>0</v>
      </c>
      <c r="G46" s="344">
        <v>0</v>
      </c>
      <c r="H46" s="344">
        <v>0</v>
      </c>
    </row>
    <row r="47" spans="1:8" s="332" customFormat="1" ht="15.6" x14ac:dyDescent="0.3">
      <c r="A47" s="383" t="s">
        <v>80</v>
      </c>
      <c r="B47" s="34" t="s">
        <v>81</v>
      </c>
      <c r="C47" s="29" t="s">
        <v>31</v>
      </c>
      <c r="D47" s="344">
        <v>0</v>
      </c>
      <c r="E47" s="344">
        <v>0</v>
      </c>
      <c r="F47" s="344">
        <v>0</v>
      </c>
      <c r="G47" s="344">
        <v>0</v>
      </c>
      <c r="H47" s="344">
        <v>0</v>
      </c>
    </row>
    <row r="48" spans="1:8" s="332" customFormat="1" ht="15.6" x14ac:dyDescent="0.3">
      <c r="A48" s="383" t="s">
        <v>82</v>
      </c>
      <c r="B48" s="390" t="s">
        <v>83</v>
      </c>
      <c r="C48" s="41" t="s">
        <v>31</v>
      </c>
      <c r="D48" s="42">
        <f>D47+D46+D42+D38+D17</f>
        <v>86019.44219999999</v>
      </c>
      <c r="E48" s="42">
        <f t="shared" ref="E48:H48" si="9">E47+E46+E42+E38+E17</f>
        <v>56204.22739</v>
      </c>
      <c r="F48" s="42">
        <f t="shared" si="9"/>
        <v>98.474739999999997</v>
      </c>
      <c r="G48" s="42">
        <f t="shared" si="9"/>
        <v>28050.592390000002</v>
      </c>
      <c r="H48" s="42">
        <f t="shared" si="9"/>
        <v>1666.1476799999998</v>
      </c>
    </row>
    <row r="49" spans="1:8" s="332" customFormat="1" ht="15.6" x14ac:dyDescent="0.3">
      <c r="A49" s="383" t="s">
        <v>84</v>
      </c>
      <c r="B49" s="390" t="s">
        <v>85</v>
      </c>
      <c r="C49" s="41" t="s">
        <v>31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</row>
    <row r="50" spans="1:8" s="332" customFormat="1" ht="4.8" customHeight="1" x14ac:dyDescent="0.3">
      <c r="A50" s="383"/>
      <c r="B50" s="390"/>
      <c r="C50" s="41"/>
      <c r="D50" s="42"/>
      <c r="E50" s="391"/>
      <c r="F50" s="42"/>
      <c r="G50" s="42"/>
      <c r="H50" s="42"/>
    </row>
    <row r="51" spans="1:8" s="332" customFormat="1" ht="15.6" x14ac:dyDescent="0.3">
      <c r="A51" s="383" t="s">
        <v>86</v>
      </c>
      <c r="B51" s="392" t="s">
        <v>87</v>
      </c>
      <c r="C51" s="41" t="s">
        <v>31</v>
      </c>
      <c r="D51" s="42">
        <f>D52+D53+D54+D55+D56</f>
        <v>2098.0351756097557</v>
      </c>
      <c r="E51" s="42">
        <f>E52+E53+E54+E55+E56</f>
        <v>1370.834814390244</v>
      </c>
      <c r="F51" s="42">
        <f>F52+F53+F54+F55+F56</f>
        <v>2.4018229268292681</v>
      </c>
      <c r="G51" s="42">
        <f t="shared" ref="G51" si="10">G52+G53+G54+G55+G56</f>
        <v>684.16078999999991</v>
      </c>
      <c r="H51" s="42">
        <f>H52+H53+H54+H55+H56</f>
        <v>40.637748292682922</v>
      </c>
    </row>
    <row r="52" spans="1:8" s="332" customFormat="1" ht="15.6" x14ac:dyDescent="0.3">
      <c r="A52" s="383" t="s">
        <v>88</v>
      </c>
      <c r="B52" s="34" t="s">
        <v>89</v>
      </c>
      <c r="C52" s="29" t="s">
        <v>31</v>
      </c>
      <c r="D52" s="71">
        <f>E52+F52+G52+H52</f>
        <v>377.64633160975603</v>
      </c>
      <c r="E52" s="71">
        <f>'Додаток 2'!G54</f>
        <v>246.75026659024388</v>
      </c>
      <c r="F52" s="71">
        <f>'Додаток 2'!J54</f>
        <v>0.43232812682926824</v>
      </c>
      <c r="G52" s="71">
        <f>'Додаток 2'!M54</f>
        <v>123.14894219999996</v>
      </c>
      <c r="H52" s="71">
        <f>'Додаток 2'!P54</f>
        <v>7.3147946926829235</v>
      </c>
    </row>
    <row r="53" spans="1:8" s="332" customFormat="1" ht="15.6" x14ac:dyDescent="0.3">
      <c r="A53" s="383" t="s">
        <v>90</v>
      </c>
      <c r="B53" s="34" t="s">
        <v>91</v>
      </c>
      <c r="C53" s="29" t="s">
        <v>31</v>
      </c>
      <c r="D53" s="71">
        <f t="shared" ref="D53:D56" si="11">E53+F53+G53+H53</f>
        <v>0</v>
      </c>
      <c r="E53" s="71">
        <v>0</v>
      </c>
      <c r="F53" s="71">
        <v>0</v>
      </c>
      <c r="G53" s="71">
        <v>0</v>
      </c>
      <c r="H53" s="71">
        <v>0</v>
      </c>
    </row>
    <row r="54" spans="1:8" s="332" customFormat="1" ht="15.6" x14ac:dyDescent="0.3">
      <c r="A54" s="383" t="s">
        <v>92</v>
      </c>
      <c r="B54" s="34" t="s">
        <v>93</v>
      </c>
      <c r="C54" s="29" t="s">
        <v>31</v>
      </c>
      <c r="D54" s="71">
        <f t="shared" si="11"/>
        <v>0</v>
      </c>
      <c r="E54" s="71">
        <v>0</v>
      </c>
      <c r="F54" s="71">
        <v>0</v>
      </c>
      <c r="G54" s="71">
        <v>0</v>
      </c>
      <c r="H54" s="71">
        <v>0</v>
      </c>
    </row>
    <row r="55" spans="1:8" s="332" customFormat="1" ht="15.6" x14ac:dyDescent="0.3">
      <c r="A55" s="383" t="s">
        <v>94</v>
      </c>
      <c r="B55" s="34" t="s">
        <v>95</v>
      </c>
      <c r="C55" s="29" t="s">
        <v>31</v>
      </c>
      <c r="D55" s="71">
        <f t="shared" si="11"/>
        <v>0</v>
      </c>
      <c r="E55" s="71">
        <v>0</v>
      </c>
      <c r="F55" s="71">
        <v>0</v>
      </c>
      <c r="G55" s="71">
        <v>0</v>
      </c>
      <c r="H55" s="71">
        <v>0</v>
      </c>
    </row>
    <row r="56" spans="1:8" s="332" customFormat="1" ht="15.6" x14ac:dyDescent="0.3">
      <c r="A56" s="383" t="s">
        <v>96</v>
      </c>
      <c r="B56" s="34" t="s">
        <v>97</v>
      </c>
      <c r="C56" s="29" t="s">
        <v>31</v>
      </c>
      <c r="D56" s="71">
        <f t="shared" si="11"/>
        <v>1720.3888439999998</v>
      </c>
      <c r="E56" s="71">
        <f>'Додаток 2'!G58</f>
        <v>1124.0845478000001</v>
      </c>
      <c r="F56" s="71">
        <f>'Додаток 2'!J58</f>
        <v>1.9694947999999999</v>
      </c>
      <c r="G56" s="71">
        <f>'Додаток 2'!M58</f>
        <v>561.01184779999994</v>
      </c>
      <c r="H56" s="71">
        <f>'Додаток 2'!P58</f>
        <v>33.322953599999998</v>
      </c>
    </row>
    <row r="57" spans="1:8" s="332" customFormat="1" ht="27" thickBot="1" x14ac:dyDescent="0.35">
      <c r="A57" s="393" t="s">
        <v>98</v>
      </c>
      <c r="B57" s="394" t="s">
        <v>99</v>
      </c>
      <c r="C57" s="49" t="s">
        <v>31</v>
      </c>
      <c r="D57" s="395">
        <f>D51+D49+D48</f>
        <v>88117.477375609742</v>
      </c>
      <c r="E57" s="395">
        <f>E51+E49+E48</f>
        <v>57575.06220439024</v>
      </c>
      <c r="F57" s="395">
        <f>F51+F49+F48</f>
        <v>100.87656292682927</v>
      </c>
      <c r="G57" s="395">
        <f>G51+G49+G48</f>
        <v>28734.75318</v>
      </c>
      <c r="H57" s="395">
        <f>H51+H49+H48</f>
        <v>1706.7854282926828</v>
      </c>
    </row>
    <row r="58" spans="1:8" s="332" customFormat="1" ht="16.2" thickBot="1" x14ac:dyDescent="0.35">
      <c r="A58" s="396"/>
      <c r="B58" s="397"/>
      <c r="C58" s="53"/>
      <c r="D58" s="398"/>
      <c r="E58" s="398"/>
      <c r="F58" s="399"/>
      <c r="G58" s="398"/>
      <c r="H58" s="398"/>
    </row>
    <row r="59" spans="1:8" s="332" customFormat="1" ht="31.2" x14ac:dyDescent="0.3">
      <c r="A59" s="400" t="s">
        <v>100</v>
      </c>
      <c r="B59" s="401" t="s">
        <v>101</v>
      </c>
      <c r="C59" s="27" t="s">
        <v>102</v>
      </c>
      <c r="D59" s="402">
        <f>D57/D15</f>
        <v>1930.219586848672</v>
      </c>
      <c r="E59" s="402">
        <f>E57/E15</f>
        <v>1671.5857213894294</v>
      </c>
      <c r="F59" s="402">
        <f>F57/F15+0.1</f>
        <v>2725.0206625291535</v>
      </c>
      <c r="G59" s="402">
        <f>G57/G15</f>
        <v>2725.0190074909028</v>
      </c>
      <c r="H59" s="402">
        <f>H57/H15+0.01</f>
        <v>2725.0242547062026</v>
      </c>
    </row>
    <row r="60" spans="1:8" s="332" customFormat="1" ht="31.8" thickBot="1" x14ac:dyDescent="0.35">
      <c r="A60" s="403" t="s">
        <v>103</v>
      </c>
      <c r="B60" s="404" t="s">
        <v>104</v>
      </c>
      <c r="C60" s="29" t="s">
        <v>102</v>
      </c>
      <c r="D60" s="42">
        <f>D59*1.2</f>
        <v>2316.2635042184061</v>
      </c>
      <c r="E60" s="42">
        <f>E59*1.2</f>
        <v>2005.9028656673152</v>
      </c>
      <c r="F60" s="42">
        <f>F59*1.2</f>
        <v>3270.024795034984</v>
      </c>
      <c r="G60" s="42">
        <f>G59*1.2</f>
        <v>3270.0228089890834</v>
      </c>
      <c r="H60" s="42">
        <f>H59*1.2-0.01</f>
        <v>3270.0191056474428</v>
      </c>
    </row>
    <row r="61" spans="1:8" s="332" customFormat="1" ht="16.2" thickBot="1" x14ac:dyDescent="0.35">
      <c r="A61" s="405"/>
      <c r="B61" s="406" t="s">
        <v>105</v>
      </c>
      <c r="C61" s="382"/>
      <c r="D61" s="382"/>
      <c r="E61" s="382"/>
      <c r="F61" s="382"/>
      <c r="G61" s="382"/>
      <c r="H61" s="382"/>
    </row>
    <row r="62" spans="1:8" s="332" customFormat="1" ht="16.8" customHeight="1" x14ac:dyDescent="0.3">
      <c r="A62" s="407">
        <v>1</v>
      </c>
      <c r="B62" s="328" t="s">
        <v>30</v>
      </c>
      <c r="C62" s="408" t="s">
        <v>31</v>
      </c>
      <c r="D62" s="329">
        <f>D63+D69+D70+D74</f>
        <v>34262.786180732786</v>
      </c>
      <c r="E62" s="329">
        <f>E63+E69+E70+E74</f>
        <v>25251.948112308644</v>
      </c>
      <c r="F62" s="329">
        <f t="shared" ref="F62:H62" si="12">F63+F69+F70+F74</f>
        <v>29.761307235598512</v>
      </c>
      <c r="G62" s="329">
        <f t="shared" si="12"/>
        <v>8477.528909570141</v>
      </c>
      <c r="H62" s="329">
        <f t="shared" si="12"/>
        <v>503.54785161840243</v>
      </c>
    </row>
    <row r="63" spans="1:8" s="332" customFormat="1" ht="16.8" customHeight="1" x14ac:dyDescent="0.3">
      <c r="A63" s="407" t="s">
        <v>32</v>
      </c>
      <c r="B63" s="388" t="s">
        <v>33</v>
      </c>
      <c r="C63" s="29" t="s">
        <v>31</v>
      </c>
      <c r="D63" s="71">
        <f>D64+D65+D66+D67</f>
        <v>19000.272260732789</v>
      </c>
      <c r="E63" s="71">
        <f>E64+E65+E66+E67</f>
        <v>13736.613572308645</v>
      </c>
      <c r="F63" s="71">
        <f t="shared" ref="F63:H63" si="13">F64+F65+F66+F67</f>
        <v>17.384997235598512</v>
      </c>
      <c r="G63" s="71">
        <f t="shared" si="13"/>
        <v>4952.1274695701422</v>
      </c>
      <c r="H63" s="71">
        <f t="shared" si="13"/>
        <v>294.14622161840248</v>
      </c>
    </row>
    <row r="64" spans="1:8" s="332" customFormat="1" ht="16.8" customHeight="1" x14ac:dyDescent="0.3">
      <c r="A64" s="407" t="s">
        <v>34</v>
      </c>
      <c r="B64" s="388" t="s">
        <v>43</v>
      </c>
      <c r="C64" s="29" t="s">
        <v>31</v>
      </c>
      <c r="D64" s="71">
        <f>E64+F64+G64+H64</f>
        <v>11897.304100000001</v>
      </c>
      <c r="E64" s="71">
        <f>'Додаток 2'!G72</f>
        <v>8976.3349300000009</v>
      </c>
      <c r="F64" s="71">
        <f>'Додаток 2'!J72</f>
        <v>9.6474799999999998</v>
      </c>
      <c r="G64" s="71">
        <f>'Додаток 2'!M72</f>
        <v>2748.0907299999999</v>
      </c>
      <c r="H64" s="71">
        <f>'Додаток 2'!Q72</f>
        <v>163.23096000000001</v>
      </c>
    </row>
    <row r="65" spans="1:8" s="332" customFormat="1" ht="28.2" customHeight="1" x14ac:dyDescent="0.3">
      <c r="A65" s="407" t="s">
        <v>42</v>
      </c>
      <c r="B65" s="388" t="s">
        <v>106</v>
      </c>
      <c r="C65" s="29" t="s">
        <v>31</v>
      </c>
      <c r="D65" s="71">
        <f t="shared" ref="D65:D85" si="14">E65+F65+G65+H65</f>
        <v>0</v>
      </c>
      <c r="E65" s="410">
        <v>0</v>
      </c>
      <c r="F65" s="410">
        <v>0</v>
      </c>
      <c r="G65" s="410">
        <v>0</v>
      </c>
      <c r="H65" s="410">
        <v>0</v>
      </c>
    </row>
    <row r="66" spans="1:8" s="332" customFormat="1" ht="28.2" customHeight="1" x14ac:dyDescent="0.3">
      <c r="A66" s="407" t="s">
        <v>44</v>
      </c>
      <c r="B66" s="388" t="s">
        <v>107</v>
      </c>
      <c r="C66" s="29" t="s">
        <v>31</v>
      </c>
      <c r="D66" s="71">
        <f t="shared" si="14"/>
        <v>10.385759999999999</v>
      </c>
      <c r="E66" s="71">
        <f>'Додаток 2'!G74</f>
        <v>7.8358999999999996</v>
      </c>
      <c r="F66" s="71">
        <f>'Додаток 2'!J74</f>
        <v>8.4200000000000004E-3</v>
      </c>
      <c r="G66" s="71">
        <f>'Додаток 2'!M74</f>
        <v>2.3989500000000001</v>
      </c>
      <c r="H66" s="71">
        <f>'Додаток 2'!P74</f>
        <v>0.14249000000000001</v>
      </c>
    </row>
    <row r="67" spans="1:8" s="332" customFormat="1" ht="18" customHeight="1" x14ac:dyDescent="0.3">
      <c r="A67" s="407" t="s">
        <v>50</v>
      </c>
      <c r="B67" s="388" t="s">
        <v>53</v>
      </c>
      <c r="C67" s="29" t="s">
        <v>31</v>
      </c>
      <c r="D67" s="71">
        <f t="shared" si="14"/>
        <v>7092.5824007327874</v>
      </c>
      <c r="E67" s="71">
        <f>'[3]Д 3'!$H$17</f>
        <v>4752.4427423086436</v>
      </c>
      <c r="F67" s="71">
        <f>'[3]Д 3'!$I$17</f>
        <v>7.7290972355985144</v>
      </c>
      <c r="G67" s="71">
        <f>'[3]Д 3'!$J$17</f>
        <v>2201.6377895701426</v>
      </c>
      <c r="H67" s="71">
        <f>'[3]Д 3'!$K$17</f>
        <v>130.77277161840249</v>
      </c>
    </row>
    <row r="68" spans="1:8" s="332" customFormat="1" ht="28.8" customHeight="1" x14ac:dyDescent="0.3">
      <c r="A68" s="407" t="s">
        <v>108</v>
      </c>
      <c r="B68" s="409" t="s">
        <v>109</v>
      </c>
      <c r="C68" s="29" t="s">
        <v>31</v>
      </c>
      <c r="D68" s="71">
        <f t="shared" si="14"/>
        <v>5923.1706845011868</v>
      </c>
      <c r="E68" s="71">
        <f>'[3]Д 3'!$H$18</f>
        <v>3870.1393943165272</v>
      </c>
      <c r="F68" s="71">
        <f>'[3]Д 3'!$I$18</f>
        <v>6.780825414603294</v>
      </c>
      <c r="G68" s="71">
        <f>'[3]Д 3'!$J$18</f>
        <v>1931.522016375849</v>
      </c>
      <c r="H68" s="71">
        <f>'[3]Д 3'!$K$18</f>
        <v>114.72844839420749</v>
      </c>
    </row>
    <row r="69" spans="1:8" s="332" customFormat="1" ht="19.2" customHeight="1" x14ac:dyDescent="0.3">
      <c r="A69" s="407" t="s">
        <v>54</v>
      </c>
      <c r="B69" s="411" t="s">
        <v>55</v>
      </c>
      <c r="C69" s="29" t="s">
        <v>31</v>
      </c>
      <c r="D69" s="71">
        <f t="shared" si="14"/>
        <v>9835.5155600000016</v>
      </c>
      <c r="E69" s="71">
        <f>'Додаток 2'!G77</f>
        <v>7420.7468500000004</v>
      </c>
      <c r="F69" s="71">
        <f>'Додаток 2'!J77</f>
        <v>7.9755799999999999</v>
      </c>
      <c r="G69" s="71">
        <f>'Додаток 2'!M77</f>
        <v>2271.8499000000002</v>
      </c>
      <c r="H69" s="71">
        <f>'Додаток 2'!P77</f>
        <v>134.94323</v>
      </c>
    </row>
    <row r="70" spans="1:8" s="332" customFormat="1" ht="18" customHeight="1" x14ac:dyDescent="0.3">
      <c r="A70" s="407" t="s">
        <v>56</v>
      </c>
      <c r="B70" s="388" t="s">
        <v>57</v>
      </c>
      <c r="C70" s="29" t="s">
        <v>31</v>
      </c>
      <c r="D70" s="71">
        <f>E70+F70+G70+H70</f>
        <v>4496.1729700000005</v>
      </c>
      <c r="E70" s="71">
        <f>E71+E72+E73</f>
        <v>3392.2940900000003</v>
      </c>
      <c r="F70" s="71">
        <f t="shared" ref="F70:H70" si="15">F71+F72+F73</f>
        <v>3.6459299999999999</v>
      </c>
      <c r="G70" s="71">
        <f t="shared" si="15"/>
        <v>1038.54547</v>
      </c>
      <c r="H70" s="71">
        <f t="shared" si="15"/>
        <v>61.687480000000001</v>
      </c>
    </row>
    <row r="71" spans="1:8" s="332" customFormat="1" ht="26.4" x14ac:dyDescent="0.3">
      <c r="A71" s="407" t="s">
        <v>58</v>
      </c>
      <c r="B71" s="388" t="s">
        <v>59</v>
      </c>
      <c r="C71" s="29" t="s">
        <v>31</v>
      </c>
      <c r="D71" s="71">
        <f>E71+F71+G71+H71</f>
        <v>2084.22417</v>
      </c>
      <c r="E71" s="71">
        <f>'Додаток 2'!G79</f>
        <v>1572.5154199999999</v>
      </c>
      <c r="F71" s="71">
        <f>'Додаток 2'!J79</f>
        <v>1.6900900000000001</v>
      </c>
      <c r="G71" s="71">
        <f>'Додаток 2'!M79</f>
        <v>481.42311000000001</v>
      </c>
      <c r="H71" s="71">
        <f>'Додаток 2'!P79</f>
        <v>28.595549999999999</v>
      </c>
    </row>
    <row r="72" spans="1:8" s="332" customFormat="1" ht="17.399999999999999" customHeight="1" x14ac:dyDescent="0.3">
      <c r="A72" s="407" t="s">
        <v>60</v>
      </c>
      <c r="B72" s="388" t="s">
        <v>110</v>
      </c>
      <c r="C72" s="29" t="s">
        <v>31</v>
      </c>
      <c r="D72" s="71">
        <f t="shared" si="14"/>
        <v>2113.85421</v>
      </c>
      <c r="E72" s="71">
        <f>'Додаток 2'!G80</f>
        <v>1594.87084</v>
      </c>
      <c r="F72" s="71">
        <f>'Додаток 2'!J80</f>
        <v>1.7141200000000001</v>
      </c>
      <c r="G72" s="71">
        <f>'Додаток 2'!M80</f>
        <v>488.26718</v>
      </c>
      <c r="H72" s="71">
        <f>'Додаток 2'!P80</f>
        <v>29.00207</v>
      </c>
    </row>
    <row r="73" spans="1:8" s="332" customFormat="1" ht="17.399999999999999" customHeight="1" x14ac:dyDescent="0.3">
      <c r="A73" s="407" t="s">
        <v>62</v>
      </c>
      <c r="B73" s="412" t="s">
        <v>111</v>
      </c>
      <c r="C73" s="29" t="s">
        <v>31</v>
      </c>
      <c r="D73" s="71">
        <f t="shared" si="14"/>
        <v>298.09458999999998</v>
      </c>
      <c r="E73" s="71">
        <f>'Додаток 2'!G81</f>
        <v>224.90782999999999</v>
      </c>
      <c r="F73" s="71">
        <f>'Додаток 2'!J81</f>
        <v>0.24171999999999999</v>
      </c>
      <c r="G73" s="71">
        <f>'Додаток 2'!M81</f>
        <v>68.855180000000004</v>
      </c>
      <c r="H73" s="71">
        <f>'Додаток 2'!P81</f>
        <v>4.0898599999999998</v>
      </c>
    </row>
    <row r="74" spans="1:8" s="332" customFormat="1" ht="18" customHeight="1" x14ac:dyDescent="0.3">
      <c r="A74" s="407" t="s">
        <v>64</v>
      </c>
      <c r="B74" s="386" t="s">
        <v>65</v>
      </c>
      <c r="C74" s="29" t="s">
        <v>31</v>
      </c>
      <c r="D74" s="71">
        <f t="shared" si="14"/>
        <v>930.82539000000008</v>
      </c>
      <c r="E74" s="71">
        <f>E75+E76+E77</f>
        <v>702.29359999999997</v>
      </c>
      <c r="F74" s="71">
        <f t="shared" ref="F74:H74" si="16">F75+F76+F77</f>
        <v>0.75479999999999992</v>
      </c>
      <c r="G74" s="71">
        <f t="shared" si="16"/>
        <v>215.00606999999999</v>
      </c>
      <c r="H74" s="71">
        <f t="shared" si="16"/>
        <v>12.77092</v>
      </c>
    </row>
    <row r="75" spans="1:8" s="332" customFormat="1" ht="18" customHeight="1" x14ac:dyDescent="0.3">
      <c r="A75" s="407" t="s">
        <v>66</v>
      </c>
      <c r="B75" s="388" t="s">
        <v>67</v>
      </c>
      <c r="C75" s="29" t="s">
        <v>31</v>
      </c>
      <c r="D75" s="71">
        <f t="shared" si="14"/>
        <v>638.04314999999997</v>
      </c>
      <c r="E75" s="71">
        <f>'Додаток 2'!G83</f>
        <v>481.39384999999999</v>
      </c>
      <c r="F75" s="71">
        <f>'Додаток 2'!J83</f>
        <v>0.51739000000000002</v>
      </c>
      <c r="G75" s="71">
        <f>'Додаток 2'!M83</f>
        <v>147.37796</v>
      </c>
      <c r="H75" s="71">
        <f>'Додаток 2'!P83</f>
        <v>8.7539499999999997</v>
      </c>
    </row>
    <row r="76" spans="1:8" s="332" customFormat="1" ht="32.4" customHeight="1" x14ac:dyDescent="0.3">
      <c r="A76" s="407" t="s">
        <v>68</v>
      </c>
      <c r="B76" s="388" t="s">
        <v>59</v>
      </c>
      <c r="C76" s="29" t="s">
        <v>31</v>
      </c>
      <c r="D76" s="71">
        <f t="shared" si="14"/>
        <v>132.14283</v>
      </c>
      <c r="E76" s="71">
        <f>'Додаток 2'!G84</f>
        <v>99.699759999999998</v>
      </c>
      <c r="F76" s="71">
        <f>'Додаток 2'!J84</f>
        <v>0.10715</v>
      </c>
      <c r="G76" s="71">
        <f>'Додаток 2'!M84</f>
        <v>30.522919999999999</v>
      </c>
      <c r="H76" s="71">
        <f>'Додаток 2'!P84</f>
        <v>1.8129999999999999</v>
      </c>
    </row>
    <row r="77" spans="1:8" s="332" customFormat="1" ht="18.600000000000001" customHeight="1" x14ac:dyDescent="0.3">
      <c r="A77" s="407" t="s">
        <v>69</v>
      </c>
      <c r="B77" s="388" t="s">
        <v>70</v>
      </c>
      <c r="C77" s="29" t="s">
        <v>31</v>
      </c>
      <c r="D77" s="71">
        <f t="shared" si="14"/>
        <v>160.63941</v>
      </c>
      <c r="E77" s="71">
        <f>'Додаток 2'!G85</f>
        <v>121.19999</v>
      </c>
      <c r="F77" s="71">
        <f>'Додаток 2'!J85</f>
        <v>0.13025999999999999</v>
      </c>
      <c r="G77" s="71">
        <f>'Додаток 2'!M85</f>
        <v>37.10519</v>
      </c>
      <c r="H77" s="71">
        <f>'Додаток 2'!P85</f>
        <v>2.20397</v>
      </c>
    </row>
    <row r="78" spans="1:8" s="332" customFormat="1" ht="18.600000000000001" customHeight="1" x14ac:dyDescent="0.3">
      <c r="A78" s="407">
        <v>2</v>
      </c>
      <c r="B78" s="413" t="s">
        <v>71</v>
      </c>
      <c r="C78" s="41" t="s">
        <v>31</v>
      </c>
      <c r="D78" s="70">
        <f t="shared" si="14"/>
        <v>2383.6235099999999</v>
      </c>
      <c r="E78" s="70">
        <f>E79+E80+E81</f>
        <v>1798.4076700000001</v>
      </c>
      <c r="F78" s="70">
        <f t="shared" ref="F78:H78" si="17">F79+F80+F81</f>
        <v>1.9328799999999999</v>
      </c>
      <c r="G78" s="70">
        <f t="shared" si="17"/>
        <v>550.57965000000002</v>
      </c>
      <c r="H78" s="70">
        <f t="shared" si="17"/>
        <v>32.703310000000002</v>
      </c>
    </row>
    <row r="79" spans="1:8" s="332" customFormat="1" ht="18.600000000000001" customHeight="1" x14ac:dyDescent="0.3">
      <c r="A79" s="407" t="s">
        <v>72</v>
      </c>
      <c r="B79" s="34" t="s">
        <v>67</v>
      </c>
      <c r="C79" s="29" t="s">
        <v>31</v>
      </c>
      <c r="D79" s="71">
        <f t="shared" si="14"/>
        <v>1828.4415899999999</v>
      </c>
      <c r="E79" s="71">
        <f>'Додаток 2'!G87</f>
        <v>1379.5313599999999</v>
      </c>
      <c r="F79" s="71">
        <f>'Додаток 2'!J87</f>
        <v>1.48268</v>
      </c>
      <c r="G79" s="71">
        <f>'Додаток 2'!M87</f>
        <v>422.34134</v>
      </c>
      <c r="H79" s="71">
        <f>'Додаток 2'!P87</f>
        <v>25.086210000000001</v>
      </c>
    </row>
    <row r="80" spans="1:8" s="332" customFormat="1" ht="33" customHeight="1" x14ac:dyDescent="0.3">
      <c r="A80" s="407" t="s">
        <v>73</v>
      </c>
      <c r="B80" s="34" t="s">
        <v>59</v>
      </c>
      <c r="C80" s="29" t="s">
        <v>31</v>
      </c>
      <c r="D80" s="71">
        <f t="shared" si="14"/>
        <v>402.25715000000002</v>
      </c>
      <c r="E80" s="71">
        <f>'Додаток 2'!G88</f>
        <v>303.49689999999998</v>
      </c>
      <c r="F80" s="71">
        <f>'Додаток 2'!J88</f>
        <v>0.32618999999999998</v>
      </c>
      <c r="G80" s="71">
        <f>'Додаток 2'!M88</f>
        <v>92.915090000000006</v>
      </c>
      <c r="H80" s="71">
        <f>'Додаток 2'!P88</f>
        <v>5.5189700000000004</v>
      </c>
    </row>
    <row r="81" spans="1:8" s="332" customFormat="1" ht="16.2" customHeight="1" x14ac:dyDescent="0.3">
      <c r="A81" s="407" t="s">
        <v>74</v>
      </c>
      <c r="B81" s="35" t="s">
        <v>70</v>
      </c>
      <c r="C81" s="29" t="s">
        <v>31</v>
      </c>
      <c r="D81" s="71">
        <f t="shared" si="14"/>
        <v>152.92477</v>
      </c>
      <c r="E81" s="71">
        <f>'Додаток 2'!G89</f>
        <v>115.37940999999999</v>
      </c>
      <c r="F81" s="71">
        <f>'Додаток 2'!J89</f>
        <v>0.12401</v>
      </c>
      <c r="G81" s="71">
        <f>'Додаток 2'!M89</f>
        <v>35.323219999999999</v>
      </c>
      <c r="H81" s="71">
        <f>'Додаток 2'!P89</f>
        <v>2.0981299999999998</v>
      </c>
    </row>
    <row r="82" spans="1:8" s="332" customFormat="1" ht="16.2" customHeight="1" x14ac:dyDescent="0.3">
      <c r="A82" s="407" t="s">
        <v>75</v>
      </c>
      <c r="B82" s="414" t="s">
        <v>76</v>
      </c>
      <c r="C82" s="41" t="s">
        <v>31</v>
      </c>
      <c r="D82" s="71">
        <f t="shared" si="14"/>
        <v>0</v>
      </c>
      <c r="E82" s="70">
        <f t="shared" ref="E82:H82" si="18">E83+E84+E85</f>
        <v>0</v>
      </c>
      <c r="F82" s="70">
        <f t="shared" si="18"/>
        <v>0</v>
      </c>
      <c r="G82" s="70">
        <f t="shared" si="18"/>
        <v>0</v>
      </c>
      <c r="H82" s="70">
        <f t="shared" si="18"/>
        <v>0</v>
      </c>
    </row>
    <row r="83" spans="1:8" s="332" customFormat="1" ht="16.2" customHeight="1" x14ac:dyDescent="0.3">
      <c r="A83" s="407" t="s">
        <v>23</v>
      </c>
      <c r="B83" s="388" t="s">
        <v>67</v>
      </c>
      <c r="C83" s="29" t="s">
        <v>31</v>
      </c>
      <c r="D83" s="71">
        <f t="shared" si="14"/>
        <v>0</v>
      </c>
      <c r="E83" s="71">
        <v>0</v>
      </c>
      <c r="F83" s="71">
        <v>0</v>
      </c>
      <c r="G83" s="71">
        <v>0</v>
      </c>
      <c r="H83" s="71">
        <v>0</v>
      </c>
    </row>
    <row r="84" spans="1:8" s="332" customFormat="1" ht="25.2" customHeight="1" x14ac:dyDescent="0.3">
      <c r="A84" s="407" t="s">
        <v>77</v>
      </c>
      <c r="B84" s="34" t="s">
        <v>59</v>
      </c>
      <c r="C84" s="29" t="s">
        <v>31</v>
      </c>
      <c r="D84" s="71">
        <f t="shared" si="14"/>
        <v>0</v>
      </c>
      <c r="E84" s="71">
        <v>0</v>
      </c>
      <c r="F84" s="71">
        <v>0</v>
      </c>
      <c r="G84" s="71">
        <v>0</v>
      </c>
      <c r="H84" s="71">
        <v>0</v>
      </c>
    </row>
    <row r="85" spans="1:8" s="332" customFormat="1" ht="15.6" x14ac:dyDescent="0.3">
      <c r="A85" s="407" t="s">
        <v>78</v>
      </c>
      <c r="B85" s="415" t="s">
        <v>112</v>
      </c>
      <c r="C85" s="29" t="s">
        <v>31</v>
      </c>
      <c r="D85" s="71">
        <f t="shared" si="14"/>
        <v>0</v>
      </c>
      <c r="E85" s="71">
        <v>0</v>
      </c>
      <c r="F85" s="71">
        <v>0</v>
      </c>
      <c r="G85" s="71">
        <v>0</v>
      </c>
      <c r="H85" s="71">
        <v>0</v>
      </c>
    </row>
    <row r="86" spans="1:8" s="332" customFormat="1" ht="18" customHeight="1" x14ac:dyDescent="0.3">
      <c r="A86" s="407" t="s">
        <v>27</v>
      </c>
      <c r="B86" s="390" t="s">
        <v>113</v>
      </c>
      <c r="C86" s="41" t="s">
        <v>31</v>
      </c>
      <c r="D86" s="70">
        <v>0</v>
      </c>
      <c r="E86" s="70">
        <v>0</v>
      </c>
      <c r="F86" s="70">
        <v>0</v>
      </c>
      <c r="G86" s="70">
        <v>0</v>
      </c>
      <c r="H86" s="70">
        <v>0</v>
      </c>
    </row>
    <row r="87" spans="1:8" s="332" customFormat="1" ht="18" customHeight="1" x14ac:dyDescent="0.3">
      <c r="A87" s="407" t="s">
        <v>80</v>
      </c>
      <c r="B87" s="390" t="s">
        <v>81</v>
      </c>
      <c r="C87" s="41" t="s">
        <v>31</v>
      </c>
      <c r="D87" s="70">
        <v>0</v>
      </c>
      <c r="E87" s="70">
        <v>0</v>
      </c>
      <c r="F87" s="70">
        <v>0</v>
      </c>
      <c r="G87" s="70">
        <v>0</v>
      </c>
      <c r="H87" s="70">
        <v>0</v>
      </c>
    </row>
    <row r="88" spans="1:8" s="332" customFormat="1" ht="18" customHeight="1" x14ac:dyDescent="0.3">
      <c r="A88" s="407" t="s">
        <v>82</v>
      </c>
      <c r="B88" s="390" t="s">
        <v>114</v>
      </c>
      <c r="C88" s="29" t="s">
        <v>31</v>
      </c>
      <c r="D88" s="70">
        <f>D87+D86+D82+D78+D62</f>
        <v>36646.409690732784</v>
      </c>
      <c r="E88" s="70">
        <f>E87+E86+E82+E78+E62</f>
        <v>27050.355782308645</v>
      </c>
      <c r="F88" s="70">
        <f t="shared" ref="F88:H88" si="19">F87+F86+F82+F78+F62</f>
        <v>31.694187235598513</v>
      </c>
      <c r="G88" s="70">
        <f t="shared" si="19"/>
        <v>9028.1085595701406</v>
      </c>
      <c r="H88" s="70">
        <f t="shared" si="19"/>
        <v>536.25116161840242</v>
      </c>
    </row>
    <row r="89" spans="1:8" s="332" customFormat="1" ht="18" customHeight="1" x14ac:dyDescent="0.3">
      <c r="A89" s="407"/>
      <c r="B89" s="390"/>
      <c r="C89" s="29"/>
      <c r="D89" s="70"/>
      <c r="E89" s="70"/>
      <c r="F89" s="70"/>
      <c r="G89" s="70"/>
      <c r="H89" s="70"/>
    </row>
    <row r="90" spans="1:8" s="332" customFormat="1" ht="18" customHeight="1" x14ac:dyDescent="0.3">
      <c r="A90" s="407" t="s">
        <v>84</v>
      </c>
      <c r="B90" s="390" t="s">
        <v>115</v>
      </c>
      <c r="C90" s="29" t="s">
        <v>31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</row>
    <row r="91" spans="1:8" s="332" customFormat="1" ht="16.2" customHeight="1" x14ac:dyDescent="0.3">
      <c r="A91" s="407" t="s">
        <v>86</v>
      </c>
      <c r="B91" s="390" t="s">
        <v>116</v>
      </c>
      <c r="C91" s="41" t="s">
        <v>31</v>
      </c>
      <c r="D91" s="70">
        <f>D92+D93+D94+D95+D96</f>
        <v>893.81487050567762</v>
      </c>
      <c r="E91" s="70">
        <f>E92+E93+E94+E95+E96</f>
        <v>659.76477517825958</v>
      </c>
      <c r="F91" s="70">
        <f t="shared" ref="F91:H91" si="20">F92+F93+F94+F95+F96</f>
        <v>0.77302895696581742</v>
      </c>
      <c r="G91" s="70">
        <f t="shared" si="20"/>
        <v>220.19776974561319</v>
      </c>
      <c r="H91" s="70">
        <f t="shared" si="20"/>
        <v>13.079296624839083</v>
      </c>
    </row>
    <row r="92" spans="1:8" s="332" customFormat="1" ht="16.2" customHeight="1" x14ac:dyDescent="0.3">
      <c r="A92" s="407" t="s">
        <v>88</v>
      </c>
      <c r="B92" s="34" t="s">
        <v>89</v>
      </c>
      <c r="C92" s="29" t="s">
        <v>31</v>
      </c>
      <c r="D92" s="71">
        <f>E92+F92+G92+H92</f>
        <v>160.88667669102193</v>
      </c>
      <c r="E92" s="71">
        <f>E96/(100%-18%)-E96</f>
        <v>118.75765953208668</v>
      </c>
      <c r="F92" s="71">
        <f t="shared" ref="F92:H92" si="21">F96/(100%-18%)-F96</f>
        <v>0.13914521225384713</v>
      </c>
      <c r="G92" s="71">
        <f t="shared" si="21"/>
        <v>39.635598554210361</v>
      </c>
      <c r="H92" s="71">
        <f t="shared" si="21"/>
        <v>2.3542733924710344</v>
      </c>
    </row>
    <row r="93" spans="1:8" s="332" customFormat="1" ht="16.2" customHeight="1" x14ac:dyDescent="0.3">
      <c r="A93" s="407" t="s">
        <v>90</v>
      </c>
      <c r="B93" s="34" t="s">
        <v>117</v>
      </c>
      <c r="C93" s="29" t="s">
        <v>31</v>
      </c>
      <c r="D93" s="71">
        <f t="shared" ref="D93:D96" si="22">E93+F93+G93+H93</f>
        <v>0</v>
      </c>
      <c r="E93" s="71">
        <f>'[1]Д17 2 ст_тариф'!H118</f>
        <v>0</v>
      </c>
      <c r="F93" s="71">
        <f>'[1]Д17 2 ст_тариф'!K118</f>
        <v>0</v>
      </c>
      <c r="G93" s="71">
        <f>'[1]Д17 2 ст_тариф'!N118</f>
        <v>0</v>
      </c>
      <c r="H93" s="71">
        <f>'[1]Д17 2 ст_тариф'!Q118</f>
        <v>0</v>
      </c>
    </row>
    <row r="94" spans="1:8" s="332" customFormat="1" ht="16.2" customHeight="1" x14ac:dyDescent="0.3">
      <c r="A94" s="407" t="s">
        <v>92</v>
      </c>
      <c r="B94" s="34" t="s">
        <v>118</v>
      </c>
      <c r="C94" s="29" t="s">
        <v>31</v>
      </c>
      <c r="D94" s="71">
        <f t="shared" si="22"/>
        <v>0</v>
      </c>
      <c r="E94" s="71">
        <f>'[1]Д17 2 ст_тариф'!H119</f>
        <v>0</v>
      </c>
      <c r="F94" s="71">
        <f>'[1]Д17 2 ст_тариф'!K119</f>
        <v>0</v>
      </c>
      <c r="G94" s="71">
        <f>'[1]Д17 2 ст_тариф'!N119</f>
        <v>0</v>
      </c>
      <c r="H94" s="71">
        <f>'[1]Д17 2 ст_тариф'!Q119</f>
        <v>0</v>
      </c>
    </row>
    <row r="95" spans="1:8" s="332" customFormat="1" ht="16.2" customHeight="1" x14ac:dyDescent="0.3">
      <c r="A95" s="407" t="s">
        <v>94</v>
      </c>
      <c r="B95" s="34" t="s">
        <v>95</v>
      </c>
      <c r="C95" s="29" t="s">
        <v>31</v>
      </c>
      <c r="D95" s="71">
        <f t="shared" si="22"/>
        <v>0</v>
      </c>
      <c r="E95" s="71">
        <f>'[1]Д17 2 ст_тариф'!H120</f>
        <v>0</v>
      </c>
      <c r="F95" s="71">
        <f>'[1]Д17 2 ст_тариф'!K120</f>
        <v>0</v>
      </c>
      <c r="G95" s="71">
        <f>'[1]Д17 2 ст_тариф'!N120</f>
        <v>0</v>
      </c>
      <c r="H95" s="71">
        <f>'[1]Д17 2 ст_тариф'!Q120</f>
        <v>0</v>
      </c>
    </row>
    <row r="96" spans="1:8" s="332" customFormat="1" ht="19.8" customHeight="1" x14ac:dyDescent="0.3">
      <c r="A96" s="407" t="s">
        <v>96</v>
      </c>
      <c r="B96" s="34" t="s">
        <v>97</v>
      </c>
      <c r="C96" s="29" t="s">
        <v>31</v>
      </c>
      <c r="D96" s="71">
        <f t="shared" si="22"/>
        <v>732.92819381465574</v>
      </c>
      <c r="E96" s="71">
        <f>E88*2%</f>
        <v>541.00711564617291</v>
      </c>
      <c r="F96" s="71">
        <f t="shared" ref="F96:H96" si="23">F88*2%</f>
        <v>0.63388374471197029</v>
      </c>
      <c r="G96" s="71">
        <f t="shared" si="23"/>
        <v>180.56217119140283</v>
      </c>
      <c r="H96" s="71">
        <f t="shared" si="23"/>
        <v>10.725023232368049</v>
      </c>
    </row>
    <row r="97" spans="1:8" s="332" customFormat="1" ht="30.6" customHeight="1" thickBot="1" x14ac:dyDescent="0.35">
      <c r="A97" s="416" t="s">
        <v>98</v>
      </c>
      <c r="B97" s="417" t="s">
        <v>119</v>
      </c>
      <c r="C97" s="29" t="s">
        <v>31</v>
      </c>
      <c r="D97" s="418">
        <f>D91+D90+D88</f>
        <v>37540.224561238465</v>
      </c>
      <c r="E97" s="418">
        <f>E91+E90+E88</f>
        <v>27710.120557486905</v>
      </c>
      <c r="F97" s="418">
        <f>F91+F90+F88</f>
        <v>32.467216192564329</v>
      </c>
      <c r="G97" s="418">
        <f>G91+G90+G88</f>
        <v>9248.3063293157538</v>
      </c>
      <c r="H97" s="42">
        <f>H91+H90+H88</f>
        <v>549.33045824324154</v>
      </c>
    </row>
    <row r="98" spans="1:8" s="332" customFormat="1" ht="45" customHeight="1" x14ac:dyDescent="0.3">
      <c r="A98" s="400" t="s">
        <v>100</v>
      </c>
      <c r="B98" s="419" t="s">
        <v>120</v>
      </c>
      <c r="C98" s="420" t="s">
        <v>102</v>
      </c>
      <c r="D98" s="421">
        <f>D97/D10</f>
        <v>881.58021630379324</v>
      </c>
      <c r="E98" s="422">
        <f>E97/E10</f>
        <v>862.48781231546639</v>
      </c>
      <c r="F98" s="422">
        <f>F97/F10-0.01</f>
        <v>940.25111186111587</v>
      </c>
      <c r="G98" s="422">
        <f>G97/G10</f>
        <v>940.25265701188437</v>
      </c>
      <c r="H98" s="423">
        <f>H97/H10</f>
        <v>940.2479430426564</v>
      </c>
    </row>
    <row r="99" spans="1:8" s="332" customFormat="1" ht="35.4" customHeight="1" thickBot="1" x14ac:dyDescent="0.35">
      <c r="A99" s="424" t="s">
        <v>103</v>
      </c>
      <c r="B99" s="425" t="s">
        <v>121</v>
      </c>
      <c r="C99" s="426" t="s">
        <v>102</v>
      </c>
      <c r="D99" s="427">
        <f>D98*1.2</f>
        <v>1057.8962595645519</v>
      </c>
      <c r="E99" s="428">
        <f>E98*1.2</f>
        <v>1034.9853747785596</v>
      </c>
      <c r="F99" s="428">
        <f>F98*1.2</f>
        <v>1128.301334233339</v>
      </c>
      <c r="G99" s="428">
        <f t="shared" ref="F99:H99" si="24">G98*1.2</f>
        <v>1128.3031884142613</v>
      </c>
      <c r="H99" s="428">
        <f t="shared" si="24"/>
        <v>1128.2975316511877</v>
      </c>
    </row>
    <row r="100" spans="1:8" s="332" customFormat="1" ht="18" customHeight="1" thickBot="1" x14ac:dyDescent="0.35">
      <c r="A100" s="429"/>
      <c r="B100" s="430" t="s">
        <v>122</v>
      </c>
      <c r="C100" s="382"/>
      <c r="D100" s="382"/>
      <c r="E100" s="382"/>
      <c r="F100" s="382"/>
      <c r="G100" s="382"/>
      <c r="H100" s="382"/>
    </row>
    <row r="101" spans="1:8" s="332" customFormat="1" ht="14.4" customHeight="1" x14ac:dyDescent="0.3">
      <c r="A101" s="431">
        <v>1</v>
      </c>
      <c r="B101" s="335" t="s">
        <v>30</v>
      </c>
      <c r="C101" s="81" t="s">
        <v>31</v>
      </c>
      <c r="D101" s="432">
        <f>D102+D103+D104+D108</f>
        <v>1756.1202200000002</v>
      </c>
      <c r="E101" s="432">
        <f t="shared" ref="E101:H101" si="25">E102+E103+E104+E108</f>
        <v>1324.9659900000001</v>
      </c>
      <c r="F101" s="433">
        <f t="shared" si="25"/>
        <v>1.4240199999999998</v>
      </c>
      <c r="G101" s="433">
        <f t="shared" si="25"/>
        <v>405.63623999999999</v>
      </c>
      <c r="H101" s="433">
        <f t="shared" si="25"/>
        <v>24.093970000000002</v>
      </c>
    </row>
    <row r="102" spans="1:8" s="332" customFormat="1" ht="14.4" customHeight="1" x14ac:dyDescent="0.3">
      <c r="A102" s="403" t="s">
        <v>32</v>
      </c>
      <c r="B102" s="336" t="s">
        <v>123</v>
      </c>
      <c r="C102" s="9" t="s">
        <v>31</v>
      </c>
      <c r="D102" s="71">
        <f>E102+F102+G102+H102</f>
        <v>71.099809999999991</v>
      </c>
      <c r="E102" s="71">
        <f>'Додаток 2'!G116</f>
        <v>53.643729999999998</v>
      </c>
      <c r="F102" s="71">
        <f>'Додаток 2'!J116</f>
        <v>5.765E-2</v>
      </c>
      <c r="G102" s="71">
        <f>'Додаток 2'!M116</f>
        <v>16.422940000000001</v>
      </c>
      <c r="H102" s="71">
        <f>'Додаток 2'!P116</f>
        <v>0.97548999999999997</v>
      </c>
    </row>
    <row r="103" spans="1:8" s="332" customFormat="1" ht="14.4" customHeight="1" x14ac:dyDescent="0.3">
      <c r="A103" s="403" t="s">
        <v>54</v>
      </c>
      <c r="B103" s="336" t="s">
        <v>55</v>
      </c>
      <c r="C103" s="9" t="s">
        <v>31</v>
      </c>
      <c r="D103" s="71">
        <f t="shared" ref="D103:D121" si="26">E103+F103+G103+H103</f>
        <v>1381.7793600000002</v>
      </c>
      <c r="E103" s="71">
        <f>'Додаток 2'!G117</f>
        <v>1042.5315000000001</v>
      </c>
      <c r="F103" s="71">
        <f>'Додаток 2'!J117</f>
        <v>1.1204799999999999</v>
      </c>
      <c r="G103" s="71">
        <f>'Додаток 2'!M117</f>
        <v>319.16937000000001</v>
      </c>
      <c r="H103" s="71">
        <f>'Додаток 2'!P117</f>
        <v>18.958010000000002</v>
      </c>
    </row>
    <row r="104" spans="1:8" s="332" customFormat="1" ht="14.4" customHeight="1" x14ac:dyDescent="0.3">
      <c r="A104" s="403" t="s">
        <v>56</v>
      </c>
      <c r="B104" s="336" t="s">
        <v>57</v>
      </c>
      <c r="C104" s="9" t="s">
        <v>31</v>
      </c>
      <c r="D104" s="71">
        <f t="shared" si="26"/>
        <v>245.56061</v>
      </c>
      <c r="E104" s="71">
        <f>E105+E106+E107</f>
        <v>185.27175</v>
      </c>
      <c r="F104" s="71">
        <f t="shared" ref="F104:H104" si="27">F105+F106+F107</f>
        <v>0.19912000000000002</v>
      </c>
      <c r="G104" s="71">
        <f t="shared" si="27"/>
        <v>56.720650000000006</v>
      </c>
      <c r="H104" s="71">
        <f t="shared" si="27"/>
        <v>3.3690899999999999</v>
      </c>
    </row>
    <row r="105" spans="1:8" s="332" customFormat="1" ht="31.8" customHeight="1" x14ac:dyDescent="0.3">
      <c r="A105" s="403" t="s">
        <v>58</v>
      </c>
      <c r="B105" s="336" t="s">
        <v>59</v>
      </c>
      <c r="C105" s="9" t="s">
        <v>31</v>
      </c>
      <c r="D105" s="71">
        <f t="shared" si="26"/>
        <v>215.28426999999999</v>
      </c>
      <c r="E105" s="71">
        <f>'Додаток 2'!G119</f>
        <v>162.42871</v>
      </c>
      <c r="F105" s="71">
        <f>'Додаток 2'!J119</f>
        <v>0.17457</v>
      </c>
      <c r="G105" s="71">
        <f>'Додаток 2'!M119</f>
        <v>49.727290000000004</v>
      </c>
      <c r="H105" s="71">
        <f>'Додаток 2'!P119</f>
        <v>2.9537</v>
      </c>
    </row>
    <row r="106" spans="1:8" s="332" customFormat="1" ht="16.8" customHeight="1" x14ac:dyDescent="0.3">
      <c r="A106" s="403" t="s">
        <v>60</v>
      </c>
      <c r="B106" s="336" t="s">
        <v>110</v>
      </c>
      <c r="C106" s="9" t="s">
        <v>31</v>
      </c>
      <c r="D106" s="71">
        <f t="shared" si="26"/>
        <v>5.7006399999999999</v>
      </c>
      <c r="E106" s="71">
        <f>'Додаток 2'!G120</f>
        <v>4.30105</v>
      </c>
      <c r="F106" s="71">
        <f>'Додаток 2'!J120</f>
        <v>4.62E-3</v>
      </c>
      <c r="G106" s="71">
        <f>'Додаток 2'!M120</f>
        <v>1.3167599999999999</v>
      </c>
      <c r="H106" s="71">
        <f>'Додаток 2'!P120</f>
        <v>7.8210000000000002E-2</v>
      </c>
    </row>
    <row r="107" spans="1:8" s="332" customFormat="1" ht="16.8" customHeight="1" x14ac:dyDescent="0.3">
      <c r="A107" s="403" t="s">
        <v>62</v>
      </c>
      <c r="B107" s="336" t="s">
        <v>63</v>
      </c>
      <c r="C107" s="9" t="s">
        <v>31</v>
      </c>
      <c r="D107" s="71">
        <f t="shared" si="26"/>
        <v>24.575699999999998</v>
      </c>
      <c r="E107" s="71">
        <f>'Додаток 2'!G121</f>
        <v>18.541989999999998</v>
      </c>
      <c r="F107" s="71">
        <f>'Додаток 2'!J121</f>
        <v>1.993E-2</v>
      </c>
      <c r="G107" s="71">
        <f>'Додаток 2'!M121</f>
        <v>5.6765999999999996</v>
      </c>
      <c r="H107" s="71">
        <f>'Додаток 2'!P121</f>
        <v>0.33717999999999998</v>
      </c>
    </row>
    <row r="108" spans="1:8" s="332" customFormat="1" ht="16.8" customHeight="1" x14ac:dyDescent="0.3">
      <c r="A108" s="403" t="s">
        <v>64</v>
      </c>
      <c r="B108" s="337" t="s">
        <v>65</v>
      </c>
      <c r="C108" s="85" t="s">
        <v>31</v>
      </c>
      <c r="D108" s="71">
        <f t="shared" si="26"/>
        <v>57.680439999999997</v>
      </c>
      <c r="E108" s="71">
        <f>E109+E110+E111</f>
        <v>43.519009999999994</v>
      </c>
      <c r="F108" s="71">
        <f t="shared" ref="F108:H108" si="28">F109+F110+F111</f>
        <v>4.6769999999999999E-2</v>
      </c>
      <c r="G108" s="71">
        <f t="shared" si="28"/>
        <v>13.32328</v>
      </c>
      <c r="H108" s="71">
        <f t="shared" si="28"/>
        <v>0.79138000000000008</v>
      </c>
    </row>
    <row r="109" spans="1:8" s="332" customFormat="1" ht="20.399999999999999" customHeight="1" x14ac:dyDescent="0.3">
      <c r="A109" s="403" t="s">
        <v>66</v>
      </c>
      <c r="B109" s="336" t="s">
        <v>67</v>
      </c>
      <c r="C109" s="9" t="s">
        <v>31</v>
      </c>
      <c r="D109" s="71">
        <f t="shared" si="26"/>
        <v>39.537610000000001</v>
      </c>
      <c r="E109" s="71">
        <f>'Додаток 2'!G123</f>
        <v>29.83052</v>
      </c>
      <c r="F109" s="71">
        <f>'Додаток 2'!J123</f>
        <v>3.2059999999999998E-2</v>
      </c>
      <c r="G109" s="71">
        <f>'Додаток 2'!M123</f>
        <v>9.1325699999999994</v>
      </c>
      <c r="H109" s="71">
        <f>'Додаток 2'!P123</f>
        <v>0.54246000000000005</v>
      </c>
    </row>
    <row r="110" spans="1:8" s="332" customFormat="1" ht="28.2" customHeight="1" x14ac:dyDescent="0.3">
      <c r="A110" s="403" t="s">
        <v>68</v>
      </c>
      <c r="B110" s="336" t="s">
        <v>59</v>
      </c>
      <c r="C110" s="9" t="s">
        <v>31</v>
      </c>
      <c r="D110" s="71">
        <f t="shared" si="26"/>
        <v>8.1884899999999998</v>
      </c>
      <c r="E110" s="71">
        <f>'Додаток 2'!G124</f>
        <v>6.1780900000000001</v>
      </c>
      <c r="F110" s="71">
        <f>'Додаток 2'!J124</f>
        <v>6.6400000000000001E-3</v>
      </c>
      <c r="G110" s="71">
        <f>'Додаток 2'!M124</f>
        <v>1.89141</v>
      </c>
      <c r="H110" s="71">
        <f>'Додаток 2'!P124</f>
        <v>0.11235000000000001</v>
      </c>
    </row>
    <row r="111" spans="1:8" s="332" customFormat="1" ht="15" customHeight="1" x14ac:dyDescent="0.3">
      <c r="A111" s="403" t="s">
        <v>69</v>
      </c>
      <c r="B111" s="336" t="s">
        <v>70</v>
      </c>
      <c r="C111" s="9" t="s">
        <v>31</v>
      </c>
      <c r="D111" s="71">
        <f t="shared" si="26"/>
        <v>9.9543400000000002</v>
      </c>
      <c r="E111" s="71">
        <f>'Додаток 2'!G125</f>
        <v>7.5103999999999997</v>
      </c>
      <c r="F111" s="71">
        <f>'Додаток 2'!J125</f>
        <v>8.0700000000000008E-3</v>
      </c>
      <c r="G111" s="71">
        <f>'Додаток 2'!M125</f>
        <v>2.2993000000000001</v>
      </c>
      <c r="H111" s="71">
        <f>'Додаток 2'!P125</f>
        <v>0.13657</v>
      </c>
    </row>
    <row r="112" spans="1:8" s="332" customFormat="1" ht="15" customHeight="1" x14ac:dyDescent="0.3">
      <c r="A112" s="403">
        <v>2</v>
      </c>
      <c r="B112" s="337" t="s">
        <v>71</v>
      </c>
      <c r="C112" s="9" t="s">
        <v>31</v>
      </c>
      <c r="D112" s="71">
        <f t="shared" si="26"/>
        <v>147.70591000000002</v>
      </c>
      <c r="E112" s="71">
        <f>E113+E114+E115</f>
        <v>111.44187000000001</v>
      </c>
      <c r="F112" s="71">
        <f t="shared" ref="F112:H112" si="29">F113+F114+F115</f>
        <v>0.11977</v>
      </c>
      <c r="G112" s="71">
        <f t="shared" si="29"/>
        <v>34.117750000000001</v>
      </c>
      <c r="H112" s="71">
        <f t="shared" si="29"/>
        <v>2.0265200000000001</v>
      </c>
    </row>
    <row r="113" spans="1:8" s="332" customFormat="1" ht="15" customHeight="1" x14ac:dyDescent="0.3">
      <c r="A113" s="403" t="s">
        <v>72</v>
      </c>
      <c r="B113" s="336" t="s">
        <v>67</v>
      </c>
      <c r="C113" s="9" t="s">
        <v>31</v>
      </c>
      <c r="D113" s="71">
        <f t="shared" si="26"/>
        <v>113.30299000000001</v>
      </c>
      <c r="E113" s="71">
        <f>'Додаток 2'!G127</f>
        <v>85.485380000000006</v>
      </c>
      <c r="F113" s="71">
        <f>'Додаток 2'!J127</f>
        <v>9.1880000000000003E-2</v>
      </c>
      <c r="G113" s="71">
        <f>'Додаток 2'!M127</f>
        <v>26.171209999999999</v>
      </c>
      <c r="H113" s="71">
        <f>'Додаток 2'!P127</f>
        <v>1.5545199999999999</v>
      </c>
    </row>
    <row r="114" spans="1:8" s="332" customFormat="1" ht="25.8" customHeight="1" x14ac:dyDescent="0.3">
      <c r="A114" s="403" t="s">
        <v>73</v>
      </c>
      <c r="B114" s="336" t="s">
        <v>59</v>
      </c>
      <c r="C114" s="9" t="s">
        <v>31</v>
      </c>
      <c r="D114" s="71">
        <f t="shared" si="26"/>
        <v>24.926649999999999</v>
      </c>
      <c r="E114" s="71">
        <f>'Додаток 2'!G128</f>
        <v>18.80678</v>
      </c>
      <c r="F114" s="71">
        <f>'Додаток 2'!J128</f>
        <v>2.0209999999999999E-2</v>
      </c>
      <c r="G114" s="71">
        <f>'Додаток 2'!M128</f>
        <v>5.7576700000000001</v>
      </c>
      <c r="H114" s="71">
        <f>'Додаток 2'!P128</f>
        <v>0.34199000000000002</v>
      </c>
    </row>
    <row r="115" spans="1:8" s="332" customFormat="1" ht="16.2" customHeight="1" x14ac:dyDescent="0.3">
      <c r="A115" s="403" t="s">
        <v>74</v>
      </c>
      <c r="B115" s="336" t="s">
        <v>70</v>
      </c>
      <c r="C115" s="9" t="s">
        <v>31</v>
      </c>
      <c r="D115" s="71">
        <f t="shared" si="26"/>
        <v>9.4762699999999995</v>
      </c>
      <c r="E115" s="71">
        <f>'Додаток 2'!G129</f>
        <v>7.1497099999999998</v>
      </c>
      <c r="F115" s="71">
        <f>'Додаток 2'!J129</f>
        <v>7.6800000000000002E-3</v>
      </c>
      <c r="G115" s="71">
        <f>'Додаток 2'!M129</f>
        <v>2.1888700000000001</v>
      </c>
      <c r="H115" s="71">
        <f>'Додаток 2'!P129</f>
        <v>0.13000999999999999</v>
      </c>
    </row>
    <row r="116" spans="1:8" s="332" customFormat="1" ht="16.2" customHeight="1" x14ac:dyDescent="0.3">
      <c r="A116" s="403" t="s">
        <v>75</v>
      </c>
      <c r="B116" s="338" t="s">
        <v>76</v>
      </c>
      <c r="C116" s="9" t="s">
        <v>31</v>
      </c>
      <c r="D116" s="71">
        <f t="shared" si="26"/>
        <v>0</v>
      </c>
      <c r="E116" s="71">
        <v>0</v>
      </c>
      <c r="F116" s="71">
        <v>0</v>
      </c>
      <c r="G116" s="71">
        <v>0</v>
      </c>
      <c r="H116" s="71">
        <v>0</v>
      </c>
    </row>
    <row r="117" spans="1:8" s="332" customFormat="1" ht="16.2" customHeight="1" x14ac:dyDescent="0.3">
      <c r="A117" s="403" t="s">
        <v>23</v>
      </c>
      <c r="B117" s="339" t="s">
        <v>67</v>
      </c>
      <c r="C117" s="9" t="s">
        <v>31</v>
      </c>
      <c r="D117" s="71">
        <f t="shared" si="26"/>
        <v>0</v>
      </c>
      <c r="E117" s="71">
        <v>0</v>
      </c>
      <c r="F117" s="71">
        <v>0</v>
      </c>
      <c r="G117" s="71">
        <v>0</v>
      </c>
      <c r="H117" s="71">
        <v>0</v>
      </c>
    </row>
    <row r="118" spans="1:8" s="332" customFormat="1" ht="30.6" customHeight="1" x14ac:dyDescent="0.3">
      <c r="A118" s="403" t="s">
        <v>77</v>
      </c>
      <c r="B118" s="339" t="s">
        <v>59</v>
      </c>
      <c r="C118" s="9" t="s">
        <v>31</v>
      </c>
      <c r="D118" s="71">
        <f t="shared" si="26"/>
        <v>0</v>
      </c>
      <c r="E118" s="71">
        <v>0</v>
      </c>
      <c r="F118" s="71">
        <v>0</v>
      </c>
      <c r="G118" s="71">
        <v>0</v>
      </c>
      <c r="H118" s="71">
        <v>0</v>
      </c>
    </row>
    <row r="119" spans="1:8" s="332" customFormat="1" ht="15.6" x14ac:dyDescent="0.3">
      <c r="A119" s="403" t="s">
        <v>78</v>
      </c>
      <c r="B119" s="340" t="s">
        <v>112</v>
      </c>
      <c r="C119" s="9" t="s">
        <v>31</v>
      </c>
      <c r="D119" s="71">
        <f t="shared" si="26"/>
        <v>0</v>
      </c>
      <c r="E119" s="71">
        <v>0</v>
      </c>
      <c r="F119" s="71">
        <v>0</v>
      </c>
      <c r="G119" s="71">
        <v>0</v>
      </c>
      <c r="H119" s="71">
        <v>0</v>
      </c>
    </row>
    <row r="120" spans="1:8" s="332" customFormat="1" ht="18.600000000000001" customHeight="1" x14ac:dyDescent="0.3">
      <c r="A120" s="403" t="s">
        <v>27</v>
      </c>
      <c r="B120" s="337" t="s">
        <v>124</v>
      </c>
      <c r="C120" s="9" t="s">
        <v>31</v>
      </c>
      <c r="D120" s="71">
        <f t="shared" si="26"/>
        <v>0</v>
      </c>
      <c r="E120" s="71">
        <v>0</v>
      </c>
      <c r="F120" s="71">
        <v>0</v>
      </c>
      <c r="G120" s="71">
        <v>0</v>
      </c>
      <c r="H120" s="71">
        <v>0</v>
      </c>
    </row>
    <row r="121" spans="1:8" s="332" customFormat="1" ht="18.600000000000001" customHeight="1" x14ac:dyDescent="0.3">
      <c r="A121" s="403" t="s">
        <v>80</v>
      </c>
      <c r="B121" s="337" t="s">
        <v>81</v>
      </c>
      <c r="C121" s="9" t="s">
        <v>31</v>
      </c>
      <c r="D121" s="71">
        <f t="shared" si="26"/>
        <v>0</v>
      </c>
      <c r="E121" s="71">
        <v>0</v>
      </c>
      <c r="F121" s="71">
        <v>0</v>
      </c>
      <c r="G121" s="71">
        <v>0</v>
      </c>
      <c r="H121" s="71">
        <v>0</v>
      </c>
    </row>
    <row r="122" spans="1:8" s="332" customFormat="1" ht="18.600000000000001" customHeight="1" x14ac:dyDescent="0.3">
      <c r="A122" s="403" t="s">
        <v>82</v>
      </c>
      <c r="B122" s="337" t="s">
        <v>114</v>
      </c>
      <c r="C122" s="9" t="s">
        <v>31</v>
      </c>
      <c r="D122" s="434">
        <f>D101+D112+D116+D120+D121</f>
        <v>1903.8261300000004</v>
      </c>
      <c r="E122" s="434">
        <f t="shared" ref="E122:H122" si="30">E101+E112+E116+E120+E121</f>
        <v>1436.4078600000003</v>
      </c>
      <c r="F122" s="434">
        <f t="shared" si="30"/>
        <v>1.5437899999999998</v>
      </c>
      <c r="G122" s="434">
        <f t="shared" si="30"/>
        <v>439.75398999999999</v>
      </c>
      <c r="H122" s="434">
        <f t="shared" si="30"/>
        <v>26.120490000000004</v>
      </c>
    </row>
    <row r="123" spans="1:8" s="332" customFormat="1" ht="18.600000000000001" customHeight="1" x14ac:dyDescent="0.3">
      <c r="A123" s="403" t="s">
        <v>84</v>
      </c>
      <c r="B123" s="337" t="s">
        <v>85</v>
      </c>
      <c r="C123" s="9" t="s">
        <v>31</v>
      </c>
      <c r="D123" s="71">
        <v>0</v>
      </c>
      <c r="E123" s="71">
        <v>0</v>
      </c>
      <c r="F123" s="71">
        <v>0</v>
      </c>
      <c r="G123" s="71">
        <v>0</v>
      </c>
      <c r="H123" s="71">
        <v>0</v>
      </c>
    </row>
    <row r="124" spans="1:8" s="332" customFormat="1" ht="15.6" customHeight="1" x14ac:dyDescent="0.3">
      <c r="A124" s="403" t="s">
        <v>86</v>
      </c>
      <c r="B124" s="337" t="s">
        <v>125</v>
      </c>
      <c r="C124" s="9" t="s">
        <v>31</v>
      </c>
      <c r="D124" s="434">
        <f>D125+D126+D127+D128+D129</f>
        <v>46.434783658536588</v>
      </c>
      <c r="E124" s="434">
        <f t="shared" ref="E124:H124" si="31">E125+E126+E127+E128+E129</f>
        <v>35.034338048780491</v>
      </c>
      <c r="F124" s="42">
        <f t="shared" si="31"/>
        <v>3.7653414634146336E-2</v>
      </c>
      <c r="G124" s="42">
        <f t="shared" si="31"/>
        <v>10.725707073170732</v>
      </c>
      <c r="H124" s="42">
        <f t="shared" si="31"/>
        <v>0.63708512195121947</v>
      </c>
    </row>
    <row r="125" spans="1:8" s="332" customFormat="1" ht="15.6" customHeight="1" x14ac:dyDescent="0.3">
      <c r="A125" s="403" t="s">
        <v>88</v>
      </c>
      <c r="B125" s="336" t="s">
        <v>89</v>
      </c>
      <c r="C125" s="9" t="s">
        <v>31</v>
      </c>
      <c r="D125" s="71">
        <f>E125+F125+G125+H125</f>
        <v>8.3582610585365824</v>
      </c>
      <c r="E125" s="71">
        <f>E129/(100%-18%)-E129</f>
        <v>6.3061808487804853</v>
      </c>
      <c r="F125" s="71">
        <f>F129/(100%-18%)-F129</f>
        <v>6.7776146341463409E-3</v>
      </c>
      <c r="G125" s="71">
        <f>G129/(100%-18%)-G129</f>
        <v>1.9306272731707317</v>
      </c>
      <c r="H125" s="71">
        <f>H129/(100%-18%)-H129</f>
        <v>0.11467532195121943</v>
      </c>
    </row>
    <row r="126" spans="1:8" s="332" customFormat="1" ht="15.6" customHeight="1" x14ac:dyDescent="0.3">
      <c r="A126" s="403" t="s">
        <v>90</v>
      </c>
      <c r="B126" s="336" t="s">
        <v>117</v>
      </c>
      <c r="C126" s="9" t="s">
        <v>31</v>
      </c>
      <c r="D126" s="71">
        <f t="shared" ref="D126:D129" si="32">E126+F126+G126+H126</f>
        <v>0</v>
      </c>
      <c r="E126" s="71">
        <f>'[1]Д17 2 ст_тариф'!H151</f>
        <v>0</v>
      </c>
      <c r="F126" s="71">
        <v>0</v>
      </c>
      <c r="G126" s="71">
        <f>'[1]Д17 2 ст_тариф'!J151</f>
        <v>0</v>
      </c>
      <c r="H126" s="71">
        <f>'[1]Д17 2 ст_тариф'!K151</f>
        <v>0</v>
      </c>
    </row>
    <row r="127" spans="1:8" s="332" customFormat="1" ht="15.6" customHeight="1" x14ac:dyDescent="0.3">
      <c r="A127" s="403" t="s">
        <v>92</v>
      </c>
      <c r="B127" s="336" t="s">
        <v>118</v>
      </c>
      <c r="C127" s="9" t="s">
        <v>31</v>
      </c>
      <c r="D127" s="71">
        <f t="shared" si="32"/>
        <v>0</v>
      </c>
      <c r="E127" s="71">
        <f>'[1]Д17 2 ст_тариф'!H152</f>
        <v>0</v>
      </c>
      <c r="F127" s="71">
        <v>0</v>
      </c>
      <c r="G127" s="71">
        <f>'[1]Д17 2 ст_тариф'!J152</f>
        <v>0</v>
      </c>
      <c r="H127" s="71">
        <f>'[1]Д17 2 ст_тариф'!K152</f>
        <v>0</v>
      </c>
    </row>
    <row r="128" spans="1:8" s="332" customFormat="1" ht="15.6" customHeight="1" x14ac:dyDescent="0.3">
      <c r="A128" s="403" t="s">
        <v>94</v>
      </c>
      <c r="B128" s="336" t="s">
        <v>95</v>
      </c>
      <c r="C128" s="9" t="s">
        <v>31</v>
      </c>
      <c r="D128" s="71">
        <f t="shared" si="32"/>
        <v>0</v>
      </c>
      <c r="E128" s="71">
        <f>'[1]Д17 2 ст_тариф'!H153</f>
        <v>0</v>
      </c>
      <c r="F128" s="71">
        <v>0</v>
      </c>
      <c r="G128" s="71">
        <f>'[1]Д17 2 ст_тариф'!J153</f>
        <v>0</v>
      </c>
      <c r="H128" s="71">
        <f>'[1]Д17 2 ст_тариф'!K153</f>
        <v>0</v>
      </c>
    </row>
    <row r="129" spans="1:8" s="332" customFormat="1" ht="15.6" customHeight="1" x14ac:dyDescent="0.3">
      <c r="A129" s="403" t="s">
        <v>96</v>
      </c>
      <c r="B129" s="336" t="s">
        <v>97</v>
      </c>
      <c r="C129" s="9" t="s">
        <v>31</v>
      </c>
      <c r="D129" s="71">
        <f t="shared" si="32"/>
        <v>38.076522600000004</v>
      </c>
      <c r="E129" s="71">
        <f>E122*2%</f>
        <v>28.728157200000005</v>
      </c>
      <c r="F129" s="71">
        <f>F122*2%</f>
        <v>3.0875799999999995E-2</v>
      </c>
      <c r="G129" s="71">
        <f>G122*2%</f>
        <v>8.7950797999999999</v>
      </c>
      <c r="H129" s="71">
        <f>H122*2%</f>
        <v>0.52240980000000004</v>
      </c>
    </row>
    <row r="130" spans="1:8" s="332" customFormat="1" ht="33" customHeight="1" thickBot="1" x14ac:dyDescent="0.35">
      <c r="A130" s="403" t="s">
        <v>98</v>
      </c>
      <c r="B130" s="341" t="s">
        <v>126</v>
      </c>
      <c r="C130" s="29" t="s">
        <v>31</v>
      </c>
      <c r="D130" s="435">
        <f>D122+D123+D124</f>
        <v>1950.260913658537</v>
      </c>
      <c r="E130" s="435">
        <f t="shared" ref="E130:H130" si="33">E122+E123+E124</f>
        <v>1471.4421980487807</v>
      </c>
      <c r="F130" s="70">
        <f>F122+F123+F124</f>
        <v>1.5814434146341461</v>
      </c>
      <c r="G130" s="70">
        <f t="shared" si="33"/>
        <v>450.47969707317071</v>
      </c>
      <c r="H130" s="70">
        <f t="shared" si="33"/>
        <v>26.757575121951223</v>
      </c>
    </row>
    <row r="131" spans="1:8" s="332" customFormat="1" ht="33" customHeight="1" x14ac:dyDescent="0.3">
      <c r="A131" s="400" t="s">
        <v>100</v>
      </c>
      <c r="B131" s="401" t="s">
        <v>127</v>
      </c>
      <c r="C131" s="27" t="s">
        <v>102</v>
      </c>
      <c r="D131" s="436">
        <f>D130/D10</f>
        <v>45.799178300259101</v>
      </c>
      <c r="E131" s="436">
        <f>E130/E10</f>
        <v>45.799185886286587</v>
      </c>
      <c r="F131" s="436">
        <f>F130/F10</f>
        <v>45.799114237884339</v>
      </c>
      <c r="G131" s="436">
        <f>G130/G10</f>
        <v>45.799167655197628</v>
      </c>
      <c r="H131" s="436">
        <f>H130/H10</f>
        <v>45.798944135888036</v>
      </c>
    </row>
    <row r="132" spans="1:8" s="332" customFormat="1" ht="30.6" customHeight="1" thickBot="1" x14ac:dyDescent="0.35">
      <c r="A132" s="403" t="s">
        <v>103</v>
      </c>
      <c r="B132" s="404" t="s">
        <v>128</v>
      </c>
      <c r="C132" s="29" t="s">
        <v>102</v>
      </c>
      <c r="D132" s="437">
        <f>D131*1.2</f>
        <v>54.959013960310919</v>
      </c>
      <c r="E132" s="437">
        <f>E131*1.2</f>
        <v>54.959023063543903</v>
      </c>
      <c r="F132" s="437">
        <f>F131*1.2</f>
        <v>54.958937085461208</v>
      </c>
      <c r="G132" s="437">
        <f>G131*1.2</f>
        <v>54.959001186237153</v>
      </c>
      <c r="H132" s="437">
        <f>H131*1.2</f>
        <v>54.958732963065643</v>
      </c>
    </row>
    <row r="133" spans="1:8" s="332" customFormat="1" ht="16.2" thickBot="1" x14ac:dyDescent="0.35">
      <c r="A133" s="438"/>
      <c r="B133" s="354" t="s">
        <v>129</v>
      </c>
      <c r="C133" s="354"/>
      <c r="D133" s="354"/>
      <c r="E133" s="354"/>
      <c r="F133" s="354"/>
      <c r="G133" s="354"/>
      <c r="H133" s="354"/>
    </row>
    <row r="134" spans="1:8" ht="30" customHeight="1" x14ac:dyDescent="0.3">
      <c r="A134" s="439" t="s">
        <v>100</v>
      </c>
      <c r="B134" s="440" t="s">
        <v>130</v>
      </c>
      <c r="C134" s="27" t="s">
        <v>102</v>
      </c>
      <c r="D134" s="441">
        <f>D59+D98+D131</f>
        <v>2857.5989814527243</v>
      </c>
      <c r="E134" s="441">
        <f t="shared" ref="E134:G134" si="34">E59+E98+E131</f>
        <v>2579.8727195911824</v>
      </c>
      <c r="F134" s="441">
        <f>F59+F98+F131</f>
        <v>3711.0708886281536</v>
      </c>
      <c r="G134" s="441">
        <f t="shared" si="34"/>
        <v>3711.070832157985</v>
      </c>
      <c r="H134" s="441">
        <f>H59+H98+H131</f>
        <v>3711.0711418847472</v>
      </c>
    </row>
    <row r="135" spans="1:8" ht="30" customHeight="1" x14ac:dyDescent="0.3">
      <c r="A135" s="442" t="s">
        <v>103</v>
      </c>
      <c r="B135" s="443" t="s">
        <v>131</v>
      </c>
      <c r="C135" s="9" t="s">
        <v>102</v>
      </c>
      <c r="D135" s="444">
        <f>D134*1.2</f>
        <v>3429.1187777432692</v>
      </c>
      <c r="E135" s="444">
        <f t="shared" ref="E135:H135" si="35">E134*1.2</f>
        <v>3095.847263509419</v>
      </c>
      <c r="F135" s="444">
        <f t="shared" si="35"/>
        <v>4453.2850663537838</v>
      </c>
      <c r="G135" s="444">
        <f>G134*1.2+0.01</f>
        <v>4453.2949985895821</v>
      </c>
      <c r="H135" s="444">
        <f t="shared" si="35"/>
        <v>4453.2853702616967</v>
      </c>
    </row>
    <row r="136" spans="1:8" x14ac:dyDescent="0.3">
      <c r="A136" s="445"/>
      <c r="B136" s="94"/>
      <c r="C136" s="94"/>
      <c r="D136" s="94"/>
      <c r="E136" s="94"/>
      <c r="F136" s="95"/>
      <c r="G136" s="95"/>
      <c r="H136" s="95"/>
    </row>
    <row r="137" spans="1:8" ht="15.6" x14ac:dyDescent="0.3">
      <c r="A137" s="446"/>
      <c r="B137" s="447" t="str">
        <f>[2]Rekv!$C$26</f>
        <v>Директор</v>
      </c>
      <c r="C137" s="448"/>
      <c r="D137" s="449"/>
      <c r="E137" s="450"/>
      <c r="F137" s="451" t="s">
        <v>182</v>
      </c>
      <c r="G137" s="101"/>
      <c r="H137" s="102"/>
    </row>
    <row r="138" spans="1:8" ht="15.6" x14ac:dyDescent="0.3">
      <c r="B138" s="99" t="s">
        <v>132</v>
      </c>
      <c r="C138" s="103"/>
      <c r="D138" s="99" t="s">
        <v>133</v>
      </c>
      <c r="E138" s="99"/>
      <c r="F138" s="326" t="s">
        <v>169</v>
      </c>
      <c r="G138" s="101"/>
      <c r="H138" s="102"/>
    </row>
    <row r="139" spans="1:8" ht="15.6" x14ac:dyDescent="0.3">
      <c r="B139" s="96" t="s">
        <v>134</v>
      </c>
      <c r="C139" s="104"/>
      <c r="D139" s="98"/>
      <c r="E139" s="104"/>
      <c r="F139" s="267" t="s">
        <v>183</v>
      </c>
      <c r="G139" s="101"/>
      <c r="H139" s="102"/>
    </row>
    <row r="140" spans="1:8" ht="15.6" x14ac:dyDescent="0.3">
      <c r="B140" s="105" t="s">
        <v>135</v>
      </c>
      <c r="C140" s="104"/>
      <c r="D140" s="99" t="s">
        <v>133</v>
      </c>
      <c r="E140" s="105"/>
      <c r="F140" s="268" t="s">
        <v>169</v>
      </c>
      <c r="G140" s="101"/>
      <c r="H140" s="102"/>
    </row>
    <row r="142" spans="1:8" x14ac:dyDescent="0.3">
      <c r="D142" s="2"/>
      <c r="E142" s="2"/>
    </row>
  </sheetData>
  <mergeCells count="11">
    <mergeCell ref="B133:H133"/>
    <mergeCell ref="B5:H5"/>
    <mergeCell ref="A7:A8"/>
    <mergeCell ref="B7:B8"/>
    <mergeCell ref="C7:C8"/>
    <mergeCell ref="D7:D8"/>
    <mergeCell ref="E7:H7"/>
    <mergeCell ref="A13:A14"/>
    <mergeCell ref="B16:H16"/>
    <mergeCell ref="B61:H61"/>
    <mergeCell ref="B100:H100"/>
  </mergeCells>
  <pageMargins left="0.31496062992125984" right="0" top="0" bottom="0" header="0.31496062992125984" footer="0.31496062992125984"/>
  <pageSetup paperSize="9" scale="75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EC99-9534-4266-8121-65370F91408C}">
  <dimension ref="A1:R167"/>
  <sheetViews>
    <sheetView topLeftCell="A58" zoomScale="80" zoomScaleNormal="80" workbookViewId="0">
      <selection activeCell="B5" sqref="B5:R5"/>
    </sheetView>
  </sheetViews>
  <sheetFormatPr defaultRowHeight="14.4" x14ac:dyDescent="0.3"/>
  <cols>
    <col min="2" max="2" width="37.5546875" customWidth="1"/>
    <col min="3" max="3" width="14.33203125" customWidth="1"/>
    <col min="4" max="4" width="14.5546875" customWidth="1"/>
    <col min="5" max="5" width="11.77734375" customWidth="1"/>
    <col min="6" max="6" width="12.88671875" customWidth="1"/>
    <col min="7" max="7" width="13.77734375" customWidth="1"/>
    <col min="8" max="8" width="12.77734375" customWidth="1"/>
    <col min="9" max="9" width="13.33203125" customWidth="1"/>
    <col min="10" max="10" width="14.33203125" customWidth="1"/>
    <col min="11" max="11" width="10.44140625" customWidth="1"/>
    <col min="12" max="12" width="13.33203125" customWidth="1"/>
    <col min="13" max="13" width="13.5546875" customWidth="1"/>
    <col min="14" max="14" width="13.6640625" customWidth="1"/>
    <col min="15" max="15" width="13.44140625" customWidth="1"/>
    <col min="16" max="16" width="13" customWidth="1"/>
    <col min="17" max="17" width="11.6640625" customWidth="1"/>
    <col min="18" max="18" width="12.77734375" customWidth="1"/>
  </cols>
  <sheetData>
    <row r="1" spans="1:18" x14ac:dyDescent="0.3">
      <c r="B1" s="1"/>
      <c r="C1" s="1"/>
      <c r="D1" s="1"/>
      <c r="E1" s="1"/>
      <c r="F1" s="2"/>
      <c r="G1" s="2"/>
      <c r="H1" s="3"/>
      <c r="I1" s="1"/>
      <c r="O1" s="2" t="s">
        <v>136</v>
      </c>
    </row>
    <row r="2" spans="1:18" ht="15.6" x14ac:dyDescent="0.3">
      <c r="B2" s="1"/>
      <c r="C2" s="1"/>
      <c r="D2" s="1"/>
      <c r="E2" s="1"/>
      <c r="G2" s="2"/>
      <c r="H2" s="4"/>
      <c r="I2" s="1"/>
      <c r="O2" s="2" t="s">
        <v>1</v>
      </c>
    </row>
    <row r="3" spans="1:18" ht="15.6" x14ac:dyDescent="0.3">
      <c r="B3" s="1"/>
      <c r="C3" s="1"/>
      <c r="D3" s="1"/>
      <c r="E3" s="5"/>
      <c r="G3" s="2"/>
      <c r="H3" s="6"/>
      <c r="I3" s="1"/>
      <c r="O3" s="2" t="s">
        <v>2</v>
      </c>
    </row>
    <row r="4" spans="1:18" ht="15.6" x14ac:dyDescent="0.3">
      <c r="B4" s="1"/>
      <c r="C4" s="1"/>
      <c r="D4" s="1"/>
      <c r="E4" s="5"/>
      <c r="G4" s="2"/>
      <c r="H4" s="6"/>
      <c r="I4" s="1"/>
      <c r="O4" s="343" t="s">
        <v>186</v>
      </c>
    </row>
    <row r="5" spans="1:18" x14ac:dyDescent="0.3">
      <c r="B5" s="345" t="s">
        <v>137</v>
      </c>
      <c r="C5" s="346"/>
      <c r="D5" s="346"/>
      <c r="E5" s="346"/>
      <c r="F5" s="346"/>
      <c r="G5" s="346"/>
      <c r="H5" s="346"/>
      <c r="I5" s="368"/>
      <c r="J5" s="368"/>
      <c r="K5" s="368"/>
      <c r="L5" s="368"/>
      <c r="M5" s="368"/>
      <c r="N5" s="368"/>
      <c r="O5" s="368"/>
      <c r="P5" s="368"/>
      <c r="Q5" s="368"/>
      <c r="R5" s="368"/>
    </row>
    <row r="6" spans="1:18" ht="15" thickBot="1" x14ac:dyDescent="0.35">
      <c r="B6" s="369" t="s">
        <v>3</v>
      </c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</row>
    <row r="7" spans="1:18" ht="15" thickBot="1" x14ac:dyDescent="0.35">
      <c r="B7" s="369" t="s">
        <v>185</v>
      </c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</row>
    <row r="8" spans="1:18" ht="16.2" thickBot="1" x14ac:dyDescent="0.35">
      <c r="A8" s="347" t="s">
        <v>4</v>
      </c>
      <c r="B8" s="349" t="s">
        <v>5</v>
      </c>
      <c r="C8" s="351" t="s">
        <v>6</v>
      </c>
      <c r="D8" s="349" t="s">
        <v>7</v>
      </c>
      <c r="E8" s="371"/>
      <c r="F8" s="351"/>
      <c r="G8" s="353" t="s">
        <v>8</v>
      </c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73"/>
    </row>
    <row r="9" spans="1:18" ht="15.6" x14ac:dyDescent="0.3">
      <c r="A9" s="348"/>
      <c r="B9" s="350"/>
      <c r="C9" s="352"/>
      <c r="D9" s="350"/>
      <c r="E9" s="372"/>
      <c r="F9" s="352"/>
      <c r="G9" s="349" t="s">
        <v>9</v>
      </c>
      <c r="H9" s="371"/>
      <c r="I9" s="351"/>
      <c r="J9" s="349" t="s">
        <v>10</v>
      </c>
      <c r="K9" s="371"/>
      <c r="L9" s="351"/>
      <c r="M9" s="349" t="s">
        <v>11</v>
      </c>
      <c r="N9" s="371"/>
      <c r="O9" s="351"/>
      <c r="P9" s="349" t="s">
        <v>12</v>
      </c>
      <c r="Q9" s="371"/>
      <c r="R9" s="351"/>
    </row>
    <row r="10" spans="1:18" ht="15.6" x14ac:dyDescent="0.3">
      <c r="A10" s="348"/>
      <c r="B10" s="350"/>
      <c r="C10" s="352"/>
      <c r="D10" s="374" t="s">
        <v>13</v>
      </c>
      <c r="E10" s="364" t="s">
        <v>138</v>
      </c>
      <c r="F10" s="367"/>
      <c r="G10" s="374" t="s">
        <v>13</v>
      </c>
      <c r="H10" s="364" t="s">
        <v>138</v>
      </c>
      <c r="I10" s="367"/>
      <c r="J10" s="366" t="s">
        <v>13</v>
      </c>
      <c r="K10" s="364" t="s">
        <v>138</v>
      </c>
      <c r="L10" s="367"/>
      <c r="M10" s="366" t="s">
        <v>13</v>
      </c>
      <c r="N10" s="364" t="s">
        <v>138</v>
      </c>
      <c r="O10" s="367"/>
      <c r="P10" s="366" t="s">
        <v>13</v>
      </c>
      <c r="Q10" s="364" t="s">
        <v>138</v>
      </c>
      <c r="R10" s="367"/>
    </row>
    <row r="11" spans="1:18" x14ac:dyDescent="0.3">
      <c r="A11" s="348"/>
      <c r="B11" s="350"/>
      <c r="C11" s="352"/>
      <c r="D11" s="374"/>
      <c r="E11" s="364" t="s">
        <v>139</v>
      </c>
      <c r="F11" s="367" t="s">
        <v>140</v>
      </c>
      <c r="G11" s="374"/>
      <c r="H11" s="364" t="s">
        <v>139</v>
      </c>
      <c r="I11" s="367" t="s">
        <v>140</v>
      </c>
      <c r="J11" s="366"/>
      <c r="K11" s="364" t="s">
        <v>139</v>
      </c>
      <c r="L11" s="367" t="s">
        <v>140</v>
      </c>
      <c r="M11" s="366"/>
      <c r="N11" s="364" t="s">
        <v>139</v>
      </c>
      <c r="O11" s="367" t="s">
        <v>140</v>
      </c>
      <c r="P11" s="366"/>
      <c r="Q11" s="364" t="s">
        <v>139</v>
      </c>
      <c r="R11" s="367" t="s">
        <v>140</v>
      </c>
    </row>
    <row r="12" spans="1:18" x14ac:dyDescent="0.3">
      <c r="A12" s="348"/>
      <c r="B12" s="350"/>
      <c r="C12" s="352"/>
      <c r="D12" s="374"/>
      <c r="E12" s="364"/>
      <c r="F12" s="367"/>
      <c r="G12" s="374"/>
      <c r="H12" s="364"/>
      <c r="I12" s="367"/>
      <c r="J12" s="366"/>
      <c r="K12" s="364"/>
      <c r="L12" s="367"/>
      <c r="M12" s="366"/>
      <c r="N12" s="364"/>
      <c r="O12" s="367"/>
      <c r="P12" s="366"/>
      <c r="Q12" s="364"/>
      <c r="R12" s="367"/>
    </row>
    <row r="13" spans="1:18" ht="15.6" x14ac:dyDescent="0.3">
      <c r="A13" s="7">
        <v>1</v>
      </c>
      <c r="B13" s="8">
        <v>2</v>
      </c>
      <c r="C13" s="9">
        <v>3</v>
      </c>
      <c r="D13" s="8">
        <v>4</v>
      </c>
      <c r="E13" s="106">
        <v>5</v>
      </c>
      <c r="F13" s="9">
        <v>6</v>
      </c>
      <c r="G13" s="8">
        <v>7</v>
      </c>
      <c r="H13" s="106">
        <v>8</v>
      </c>
      <c r="I13" s="9">
        <v>9</v>
      </c>
      <c r="J13" s="10">
        <v>10</v>
      </c>
      <c r="K13" s="106">
        <v>11</v>
      </c>
      <c r="L13" s="9">
        <v>12</v>
      </c>
      <c r="M13" s="10">
        <v>13</v>
      </c>
      <c r="N13" s="106">
        <v>14</v>
      </c>
      <c r="O13" s="9">
        <v>15</v>
      </c>
      <c r="P13" s="10">
        <v>16</v>
      </c>
      <c r="Q13" s="106">
        <v>17</v>
      </c>
      <c r="R13" s="9">
        <v>18</v>
      </c>
    </row>
    <row r="14" spans="1:18" ht="35.4" customHeight="1" x14ac:dyDescent="0.3">
      <c r="A14" s="11" t="s">
        <v>14</v>
      </c>
      <c r="B14" s="12" t="s">
        <v>15</v>
      </c>
      <c r="C14" s="9" t="s">
        <v>16</v>
      </c>
      <c r="D14" s="13">
        <f>G14+J14+M14+P14</f>
        <v>42.582879999999996</v>
      </c>
      <c r="E14" s="107">
        <f>H14+K14+N14+Q14</f>
        <v>42.582879999999996</v>
      </c>
      <c r="F14" s="108" t="s">
        <v>141</v>
      </c>
      <c r="G14" s="13">
        <f>H14</f>
        <v>32.128129999999999</v>
      </c>
      <c r="H14" s="107">
        <v>32.128129999999999</v>
      </c>
      <c r="I14" s="107"/>
      <c r="J14" s="13">
        <f>K14</f>
        <v>3.4529999999999998E-2</v>
      </c>
      <c r="K14" s="107">
        <v>3.4529999999999998E-2</v>
      </c>
      <c r="L14" s="107"/>
      <c r="M14" s="13">
        <f>N14</f>
        <v>9.8359799999999993</v>
      </c>
      <c r="N14" s="107">
        <v>9.8359799999999993</v>
      </c>
      <c r="O14" s="107"/>
      <c r="P14" s="13">
        <f>Q14</f>
        <v>0.58423999999999998</v>
      </c>
      <c r="Q14" s="107">
        <v>0.58423999999999998</v>
      </c>
      <c r="R14" s="110"/>
    </row>
    <row r="15" spans="1:18" ht="18.600000000000001" customHeight="1" x14ac:dyDescent="0.3">
      <c r="A15" s="11" t="s">
        <v>17</v>
      </c>
      <c r="B15" s="14" t="s">
        <v>18</v>
      </c>
      <c r="C15" s="9" t="s">
        <v>19</v>
      </c>
      <c r="D15" s="13">
        <f>G15+J15+M15+P15</f>
        <v>32.186599999999999</v>
      </c>
      <c r="E15" s="109" t="s">
        <v>141</v>
      </c>
      <c r="F15" s="110">
        <f>I15+L15+O15+R15</f>
        <v>32.186599999999999</v>
      </c>
      <c r="G15" s="13">
        <f>I15</f>
        <v>24.284300000000002</v>
      </c>
      <c r="H15" s="107"/>
      <c r="I15" s="107">
        <v>24.284300000000002</v>
      </c>
      <c r="J15" s="13">
        <f>L15</f>
        <v>2.6100000000000002E-2</v>
      </c>
      <c r="K15" s="107"/>
      <c r="L15" s="107">
        <v>2.6100000000000002E-2</v>
      </c>
      <c r="M15" s="13">
        <f>O15</f>
        <v>7.4345999999999997</v>
      </c>
      <c r="N15" s="107"/>
      <c r="O15" s="107">
        <v>7.4345999999999997</v>
      </c>
      <c r="P15" s="13">
        <f>R15</f>
        <v>0.44159999999999999</v>
      </c>
      <c r="Q15" s="107"/>
      <c r="R15" s="110">
        <v>0.44159999999999999</v>
      </c>
    </row>
    <row r="16" spans="1:18" ht="49.2" customHeight="1" x14ac:dyDescent="0.3">
      <c r="A16" s="15" t="s">
        <v>20</v>
      </c>
      <c r="B16" s="16" t="s">
        <v>21</v>
      </c>
      <c r="C16" s="17" t="s">
        <v>22</v>
      </c>
      <c r="D16" s="13">
        <f>G16+J16+M16+P16</f>
        <v>42.582879999999996</v>
      </c>
      <c r="E16" s="111">
        <f>H16+K16+N16+Q16</f>
        <v>42.582879999999996</v>
      </c>
      <c r="F16" s="108" t="s">
        <v>141</v>
      </c>
      <c r="G16" s="13">
        <f>H16</f>
        <v>32.128129999999999</v>
      </c>
      <c r="H16" s="107">
        <f>H14</f>
        <v>32.128129999999999</v>
      </c>
      <c r="I16" s="107"/>
      <c r="J16" s="13">
        <f>K16</f>
        <v>3.4529999999999998E-2</v>
      </c>
      <c r="K16" s="107">
        <f>K14</f>
        <v>3.4529999999999998E-2</v>
      </c>
      <c r="L16" s="107"/>
      <c r="M16" s="13">
        <f>N16</f>
        <v>9.8359799999999993</v>
      </c>
      <c r="N16" s="107">
        <f>N14</f>
        <v>9.8359799999999993</v>
      </c>
      <c r="O16" s="107"/>
      <c r="P16" s="13">
        <f>Q16</f>
        <v>0.58423999999999998</v>
      </c>
      <c r="Q16" s="107">
        <f>Q14</f>
        <v>0.58423999999999998</v>
      </c>
      <c r="R16" s="110"/>
    </row>
    <row r="17" spans="1:18" ht="18" customHeight="1" x14ac:dyDescent="0.3">
      <c r="A17" s="355" t="s">
        <v>23</v>
      </c>
      <c r="B17" s="18" t="s">
        <v>24</v>
      </c>
      <c r="C17" s="19"/>
      <c r="D17" s="20"/>
      <c r="E17" s="112"/>
      <c r="F17" s="113"/>
      <c r="G17" s="20"/>
      <c r="H17" s="107"/>
      <c r="I17" s="107"/>
      <c r="J17" s="20"/>
      <c r="K17" s="107"/>
      <c r="L17" s="107"/>
      <c r="M17" s="20"/>
      <c r="N17" s="107"/>
      <c r="O17" s="107"/>
      <c r="P17" s="20"/>
      <c r="Q17" s="107"/>
      <c r="R17" s="110"/>
    </row>
    <row r="18" spans="1:18" ht="35.4" customHeight="1" x14ac:dyDescent="0.3">
      <c r="A18" s="355"/>
      <c r="B18" s="21" t="s">
        <v>25</v>
      </c>
      <c r="C18" s="17" t="s">
        <v>26</v>
      </c>
      <c r="D18" s="13">
        <f>G18+J18+M18+P18</f>
        <v>40.556840000000001</v>
      </c>
      <c r="E18" s="111">
        <f>H18+K18+N18+Q18</f>
        <v>40.556840000000001</v>
      </c>
      <c r="F18" s="108" t="s">
        <v>142</v>
      </c>
      <c r="G18" s="13">
        <f>H18</f>
        <v>31.163930000000001</v>
      </c>
      <c r="H18" s="107">
        <v>31.163930000000001</v>
      </c>
      <c r="I18" s="107"/>
      <c r="J18" s="13">
        <f>K18</f>
        <v>3.4529999999999998E-2</v>
      </c>
      <c r="K18" s="107">
        <v>3.4529999999999998E-2</v>
      </c>
      <c r="L18" s="107"/>
      <c r="M18" s="13">
        <f>N18</f>
        <v>8.7741399999999992</v>
      </c>
      <c r="N18" s="107">
        <v>8.7741399999999992</v>
      </c>
      <c r="O18" s="107"/>
      <c r="P18" s="13">
        <f>Q18</f>
        <v>0.58423999999999998</v>
      </c>
      <c r="Q18" s="107">
        <v>0.58423999999999998</v>
      </c>
      <c r="R18" s="110"/>
    </row>
    <row r="19" spans="1:18" ht="51" customHeight="1" thickBot="1" x14ac:dyDescent="0.35">
      <c r="A19" s="22" t="s">
        <v>27</v>
      </c>
      <c r="B19" s="23" t="s">
        <v>28</v>
      </c>
      <c r="C19" s="24" t="s">
        <v>16</v>
      </c>
      <c r="D19" s="271">
        <f>G19+J19+M19+P19</f>
        <v>45.651529999999994</v>
      </c>
      <c r="E19" s="272">
        <f>H19+K19+N19+Q19</f>
        <v>45.651529999999994</v>
      </c>
      <c r="F19" s="114" t="s">
        <v>141</v>
      </c>
      <c r="G19" s="271">
        <f>H19</f>
        <v>34.443379999999998</v>
      </c>
      <c r="H19" s="107">
        <v>34.443379999999998</v>
      </c>
      <c r="I19" s="107"/>
      <c r="J19" s="271">
        <f>K19</f>
        <v>3.7019999999999997E-2</v>
      </c>
      <c r="K19" s="107">
        <v>3.7019999999999997E-2</v>
      </c>
      <c r="L19" s="107"/>
      <c r="M19" s="271">
        <f>N19</f>
        <v>10.544790000000001</v>
      </c>
      <c r="N19" s="107">
        <v>10.544790000000001</v>
      </c>
      <c r="O19" s="107"/>
      <c r="P19" s="271">
        <f>Q19</f>
        <v>0.62634000000000001</v>
      </c>
      <c r="Q19" s="107">
        <v>0.62634000000000001</v>
      </c>
      <c r="R19" s="110"/>
    </row>
    <row r="20" spans="1:18" ht="20.399999999999999" customHeight="1" thickBot="1" x14ac:dyDescent="0.35">
      <c r="A20" s="25"/>
      <c r="B20" s="365" t="s">
        <v>29</v>
      </c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8"/>
    </row>
    <row r="21" spans="1:18" ht="19.2" customHeight="1" x14ac:dyDescent="0.3">
      <c r="A21" s="11">
        <v>1</v>
      </c>
      <c r="B21" s="26" t="s">
        <v>30</v>
      </c>
      <c r="C21" s="27" t="s">
        <v>31</v>
      </c>
      <c r="D21" s="115">
        <f>E21+F21</f>
        <v>79345.732980000001</v>
      </c>
      <c r="E21" s="116">
        <f>E22+E31+E32+E36</f>
        <v>54876.831579999998</v>
      </c>
      <c r="F21" s="117">
        <f>F22+F31+F32+F36</f>
        <v>24468.901399999999</v>
      </c>
      <c r="G21" s="115">
        <f>H21+I21</f>
        <v>51169.015310000003</v>
      </c>
      <c r="H21" s="116">
        <f>H22+H31+H32+H36</f>
        <v>32707.601470000001</v>
      </c>
      <c r="I21" s="117">
        <f>I22+I31+I32+I36</f>
        <v>18461.413840000001</v>
      </c>
      <c r="J21" s="115">
        <f>K21+L21</f>
        <v>93.063059999999993</v>
      </c>
      <c r="K21" s="116">
        <f>K22+K31+K32+K36</f>
        <v>73.221329999999995</v>
      </c>
      <c r="L21" s="117">
        <f>L22+L31+L32+L36</f>
        <v>19.841729999999998</v>
      </c>
      <c r="M21" s="115">
        <f>N21+O21</f>
        <v>26509.070179999999</v>
      </c>
      <c r="N21" s="116">
        <f>N22+N31+N32+N36</f>
        <v>20857.137559999999</v>
      </c>
      <c r="O21" s="117">
        <f>O22+O31+O32+O36</f>
        <v>5651.9326200000005</v>
      </c>
      <c r="P21" s="115">
        <f>Q21+R21</f>
        <v>1574.5844299999999</v>
      </c>
      <c r="Q21" s="116">
        <f>Q22+Q31+Q32+Q36</f>
        <v>1238.87122</v>
      </c>
      <c r="R21" s="117">
        <f>R22+R31+R32+R36</f>
        <v>335.71321</v>
      </c>
    </row>
    <row r="22" spans="1:18" ht="19.2" customHeight="1" x14ac:dyDescent="0.3">
      <c r="A22" s="11" t="s">
        <v>32</v>
      </c>
      <c r="B22" s="28" t="s">
        <v>33</v>
      </c>
      <c r="C22" s="29" t="s">
        <v>31</v>
      </c>
      <c r="D22" s="32">
        <f t="shared" ref="D22:R22" si="0">D23+D27+D28+D29+D30</f>
        <v>61247.313539999988</v>
      </c>
      <c r="E22" s="118">
        <f t="shared" si="0"/>
        <v>54876.831579999998</v>
      </c>
      <c r="F22" s="119">
        <f t="shared" si="0"/>
        <v>6370.4819599999992</v>
      </c>
      <c r="G22" s="32">
        <f t="shared" si="0"/>
        <v>37514.033199999998</v>
      </c>
      <c r="H22" s="118">
        <f t="shared" si="0"/>
        <v>32707.601470000001</v>
      </c>
      <c r="I22" s="119">
        <f t="shared" si="0"/>
        <v>4806.4317300000002</v>
      </c>
      <c r="J22" s="32">
        <f t="shared" si="0"/>
        <v>78.387119999999996</v>
      </c>
      <c r="K22" s="118">
        <f t="shared" si="0"/>
        <v>73.221329999999995</v>
      </c>
      <c r="L22" s="119">
        <f t="shared" si="0"/>
        <v>5.1657900000000003</v>
      </c>
      <c r="M22" s="32">
        <f t="shared" si="0"/>
        <v>22328.619020000002</v>
      </c>
      <c r="N22" s="118">
        <f t="shared" si="0"/>
        <v>20857.137559999999</v>
      </c>
      <c r="O22" s="119">
        <f t="shared" si="0"/>
        <v>1471.48146</v>
      </c>
      <c r="P22" s="32">
        <f t="shared" si="0"/>
        <v>1326.2742000000001</v>
      </c>
      <c r="Q22" s="118">
        <f t="shared" si="0"/>
        <v>1238.87122</v>
      </c>
      <c r="R22" s="119">
        <f t="shared" si="0"/>
        <v>87.402979999999999</v>
      </c>
    </row>
    <row r="23" spans="1:18" ht="19.2" customHeight="1" x14ac:dyDescent="0.3">
      <c r="A23" s="11" t="s">
        <v>34</v>
      </c>
      <c r="B23" s="31" t="s">
        <v>35</v>
      </c>
      <c r="C23" s="29" t="s">
        <v>31</v>
      </c>
      <c r="D23" s="32">
        <f t="shared" ref="D23" si="1">D24+D25+D26</f>
        <v>56588.592299999997</v>
      </c>
      <c r="E23" s="118">
        <f>E24+E25+E26</f>
        <v>51217.348119999995</v>
      </c>
      <c r="F23" s="118">
        <f>F24+F25+F26</f>
        <v>5371.2441799999997</v>
      </c>
      <c r="G23" s="32">
        <f>G24+G25+G26</f>
        <v>33999.098899999997</v>
      </c>
      <c r="H23" s="118">
        <f>H24+H25+H26</f>
        <v>29946.576880000001</v>
      </c>
      <c r="I23" s="118">
        <f>I24+I25+I26</f>
        <v>4052.5220199999999</v>
      </c>
      <c r="J23" s="32">
        <f t="shared" ref="J23:R23" si="2">J24+J25+J26</f>
        <v>74.609389999999991</v>
      </c>
      <c r="K23" s="118">
        <f>K24+K25+K26</f>
        <v>70.253869999999992</v>
      </c>
      <c r="L23" s="119">
        <f t="shared" si="2"/>
        <v>4.3555200000000003</v>
      </c>
      <c r="M23" s="32">
        <f t="shared" si="2"/>
        <v>21252.527450000001</v>
      </c>
      <c r="N23" s="118">
        <f>N24+N25+N26</f>
        <v>20011.85425</v>
      </c>
      <c r="O23" s="118">
        <f>O24+O25+O26</f>
        <v>1240.6732</v>
      </c>
      <c r="P23" s="32">
        <f t="shared" si="2"/>
        <v>1262.3565599999999</v>
      </c>
      <c r="Q23" s="118">
        <f t="shared" si="2"/>
        <v>1188.6631199999999</v>
      </c>
      <c r="R23" s="119">
        <f t="shared" si="2"/>
        <v>73.693439999999995</v>
      </c>
    </row>
    <row r="24" spans="1:18" ht="19.2" customHeight="1" x14ac:dyDescent="0.3">
      <c r="A24" s="11" t="s">
        <v>36</v>
      </c>
      <c r="B24" s="33" t="s">
        <v>37</v>
      </c>
      <c r="C24" s="29" t="s">
        <v>31</v>
      </c>
      <c r="D24" s="32">
        <f>E24+F24</f>
        <v>50359.598619999997</v>
      </c>
      <c r="E24" s="118">
        <f>H24+K24+N24+Q24</f>
        <v>50359.598619999997</v>
      </c>
      <c r="F24" s="118">
        <f>I24+L24+O24+R24</f>
        <v>0</v>
      </c>
      <c r="G24" s="32">
        <f t="shared" ref="G24:G29" si="3">H24+I24</f>
        <v>29299.417939999999</v>
      </c>
      <c r="H24" s="118">
        <v>29299.417939999999</v>
      </c>
      <c r="I24" s="118"/>
      <c r="J24" s="32">
        <f t="shared" ref="J24:J29" si="4">K24+L24</f>
        <v>69.558319999999995</v>
      </c>
      <c r="K24" s="118">
        <v>69.558319999999995</v>
      </c>
      <c r="L24" s="118"/>
      <c r="M24" s="32">
        <f t="shared" ref="M24:M29" si="5">N24+O24</f>
        <v>19813.727559999999</v>
      </c>
      <c r="N24" s="118">
        <v>19813.727559999999</v>
      </c>
      <c r="O24" s="118"/>
      <c r="P24" s="32">
        <f t="shared" ref="P24:P29" si="6">Q24+R24</f>
        <v>1176.8948</v>
      </c>
      <c r="Q24" s="118">
        <v>1176.8948</v>
      </c>
      <c r="R24" s="119"/>
    </row>
    <row r="25" spans="1:18" ht="19.2" customHeight="1" x14ac:dyDescent="0.3">
      <c r="A25" s="11" t="s">
        <v>38</v>
      </c>
      <c r="B25" s="33" t="s">
        <v>39</v>
      </c>
      <c r="C25" s="29" t="s">
        <v>31</v>
      </c>
      <c r="D25" s="32">
        <f t="shared" ref="D25" si="7">E25+F25</f>
        <v>857.74950000000001</v>
      </c>
      <c r="E25" s="118">
        <f t="shared" ref="E25:F40" si="8">H25+K25+N25+Q25</f>
        <v>857.74950000000001</v>
      </c>
      <c r="F25" s="118">
        <f t="shared" si="8"/>
        <v>0</v>
      </c>
      <c r="G25" s="32">
        <f t="shared" si="3"/>
        <v>647.15894000000003</v>
      </c>
      <c r="H25" s="118">
        <v>647.15894000000003</v>
      </c>
      <c r="I25" s="118"/>
      <c r="J25" s="32">
        <f t="shared" si="4"/>
        <v>0.69555</v>
      </c>
      <c r="K25" s="118">
        <v>0.69555</v>
      </c>
      <c r="L25" s="118"/>
      <c r="M25" s="32">
        <f t="shared" si="5"/>
        <v>198.12669</v>
      </c>
      <c r="N25" s="118">
        <v>198.12669</v>
      </c>
      <c r="O25" s="118"/>
      <c r="P25" s="32">
        <f t="shared" si="6"/>
        <v>11.768319999999999</v>
      </c>
      <c r="Q25" s="118">
        <v>11.768319999999999</v>
      </c>
      <c r="R25" s="119"/>
    </row>
    <row r="26" spans="1:18" ht="19.2" customHeight="1" x14ac:dyDescent="0.3">
      <c r="A26" s="11" t="s">
        <v>40</v>
      </c>
      <c r="B26" s="33" t="s">
        <v>41</v>
      </c>
      <c r="C26" s="29" t="s">
        <v>31</v>
      </c>
      <c r="D26" s="32">
        <f t="shared" ref="D26:D31" si="9">E26+F26</f>
        <v>5371.2441799999997</v>
      </c>
      <c r="E26" s="118">
        <f t="shared" si="8"/>
        <v>0</v>
      </c>
      <c r="F26" s="118">
        <f t="shared" si="8"/>
        <v>5371.2441799999997</v>
      </c>
      <c r="G26" s="32">
        <f t="shared" si="3"/>
        <v>4052.5220199999999</v>
      </c>
      <c r="H26" s="118"/>
      <c r="I26" s="118">
        <v>4052.5220199999999</v>
      </c>
      <c r="J26" s="32">
        <f t="shared" si="4"/>
        <v>4.3555200000000003</v>
      </c>
      <c r="K26" s="118"/>
      <c r="L26" s="118">
        <v>4.3555200000000003</v>
      </c>
      <c r="M26" s="32">
        <f t="shared" si="5"/>
        <v>1240.6732</v>
      </c>
      <c r="N26" s="118"/>
      <c r="O26" s="118">
        <v>1240.6732</v>
      </c>
      <c r="P26" s="32">
        <f t="shared" si="6"/>
        <v>73.693439999999995</v>
      </c>
      <c r="Q26" s="118"/>
      <c r="R26" s="119">
        <v>73.693439999999995</v>
      </c>
    </row>
    <row r="27" spans="1:18" ht="19.2" customHeight="1" x14ac:dyDescent="0.3">
      <c r="A27" s="11" t="s">
        <v>42</v>
      </c>
      <c r="B27" s="34" t="s">
        <v>43</v>
      </c>
      <c r="C27" s="29" t="s">
        <v>31</v>
      </c>
      <c r="D27" s="32">
        <f t="shared" si="9"/>
        <v>3659.4834599999995</v>
      </c>
      <c r="E27" s="118">
        <f t="shared" si="8"/>
        <v>3659.4834599999995</v>
      </c>
      <c r="F27" s="118">
        <f t="shared" si="8"/>
        <v>0</v>
      </c>
      <c r="G27" s="32">
        <f t="shared" si="3"/>
        <v>2761.02459</v>
      </c>
      <c r="H27" s="118">
        <v>2761.02459</v>
      </c>
      <c r="I27" s="118"/>
      <c r="J27" s="32">
        <f t="shared" si="4"/>
        <v>2.96746</v>
      </c>
      <c r="K27" s="118">
        <v>2.96746</v>
      </c>
      <c r="L27" s="118"/>
      <c r="M27" s="32">
        <f t="shared" si="5"/>
        <v>845.28331000000003</v>
      </c>
      <c r="N27" s="118">
        <v>845.28331000000003</v>
      </c>
      <c r="O27" s="118"/>
      <c r="P27" s="32">
        <f t="shared" si="6"/>
        <v>50.208100000000002</v>
      </c>
      <c r="Q27" s="118">
        <v>50.208100000000002</v>
      </c>
      <c r="R27" s="119"/>
    </row>
    <row r="28" spans="1:18" ht="90.6" customHeight="1" x14ac:dyDescent="0.3">
      <c r="A28" s="11" t="s">
        <v>44</v>
      </c>
      <c r="B28" s="35" t="s">
        <v>45</v>
      </c>
      <c r="C28" s="29" t="s">
        <v>31</v>
      </c>
      <c r="D28" s="32">
        <f t="shared" si="9"/>
        <v>0</v>
      </c>
      <c r="E28" s="118">
        <f t="shared" si="8"/>
        <v>0</v>
      </c>
      <c r="F28" s="118">
        <f t="shared" si="8"/>
        <v>0</v>
      </c>
      <c r="G28" s="32">
        <f t="shared" si="3"/>
        <v>0</v>
      </c>
      <c r="H28" s="118">
        <v>0</v>
      </c>
      <c r="I28" s="118"/>
      <c r="J28" s="32">
        <f t="shared" si="4"/>
        <v>0</v>
      </c>
      <c r="K28" s="118">
        <v>0</v>
      </c>
      <c r="L28" s="118"/>
      <c r="M28" s="32">
        <f t="shared" si="5"/>
        <v>0</v>
      </c>
      <c r="N28" s="118">
        <v>0</v>
      </c>
      <c r="O28" s="118"/>
      <c r="P28" s="32">
        <f t="shared" si="6"/>
        <v>0</v>
      </c>
      <c r="Q28" s="118">
        <v>0</v>
      </c>
      <c r="R28" s="119"/>
    </row>
    <row r="29" spans="1:18" ht="35.4" customHeight="1" x14ac:dyDescent="0.3">
      <c r="A29" s="11" t="s">
        <v>50</v>
      </c>
      <c r="B29" s="37" t="s">
        <v>51</v>
      </c>
      <c r="C29" s="29" t="s">
        <v>31</v>
      </c>
      <c r="D29" s="32">
        <f t="shared" si="9"/>
        <v>157.06604000000002</v>
      </c>
      <c r="E29" s="118">
        <f t="shared" si="8"/>
        <v>0</v>
      </c>
      <c r="F29" s="118">
        <f t="shared" si="8"/>
        <v>157.06604000000002</v>
      </c>
      <c r="G29" s="32">
        <f t="shared" si="3"/>
        <v>118.50394</v>
      </c>
      <c r="H29" s="118"/>
      <c r="I29" s="118">
        <v>118.50394</v>
      </c>
      <c r="J29" s="32">
        <f t="shared" si="4"/>
        <v>0.12736</v>
      </c>
      <c r="K29" s="118"/>
      <c r="L29" s="118">
        <v>0.12736</v>
      </c>
      <c r="M29" s="32">
        <f t="shared" si="5"/>
        <v>36.279789999999998</v>
      </c>
      <c r="N29" s="118"/>
      <c r="O29" s="118">
        <v>36.279789999999998</v>
      </c>
      <c r="P29" s="32">
        <f t="shared" si="6"/>
        <v>2.1549499999999999</v>
      </c>
      <c r="Q29" s="118"/>
      <c r="R29" s="119">
        <v>2.1549499999999999</v>
      </c>
    </row>
    <row r="30" spans="1:18" ht="18" customHeight="1" x14ac:dyDescent="0.3">
      <c r="A30" s="11" t="s">
        <v>52</v>
      </c>
      <c r="B30" s="28" t="s">
        <v>53</v>
      </c>
      <c r="C30" s="29" t="s">
        <v>31</v>
      </c>
      <c r="D30" s="32">
        <f t="shared" si="9"/>
        <v>842.17173999999989</v>
      </c>
      <c r="E30" s="118">
        <f t="shared" si="8"/>
        <v>0</v>
      </c>
      <c r="F30" s="118">
        <f t="shared" si="8"/>
        <v>842.17173999999989</v>
      </c>
      <c r="G30" s="32">
        <f t="shared" ref="G30" si="10">H30+I30</f>
        <v>635.40576999999996</v>
      </c>
      <c r="H30" s="118"/>
      <c r="I30" s="118">
        <v>635.40576999999996</v>
      </c>
      <c r="J30" s="32">
        <f t="shared" ref="J30:J31" si="11">K30+L30</f>
        <v>0.68291000000000002</v>
      </c>
      <c r="K30" s="118"/>
      <c r="L30" s="118">
        <v>0.68291000000000002</v>
      </c>
      <c r="M30" s="32">
        <f t="shared" ref="M30:M31" si="12">N30+O30</f>
        <v>194.52847</v>
      </c>
      <c r="N30" s="118"/>
      <c r="O30" s="118">
        <v>194.52847</v>
      </c>
      <c r="P30" s="32">
        <f t="shared" ref="P30:P31" si="13">Q30+R30</f>
        <v>11.554589999999999</v>
      </c>
      <c r="Q30" s="118"/>
      <c r="R30" s="119">
        <v>11.554589999999999</v>
      </c>
    </row>
    <row r="31" spans="1:18" ht="18" customHeight="1" x14ac:dyDescent="0.3">
      <c r="A31" s="11" t="s">
        <v>54</v>
      </c>
      <c r="B31" s="28" t="s">
        <v>55</v>
      </c>
      <c r="C31" s="29" t="s">
        <v>31</v>
      </c>
      <c r="D31" s="32">
        <f t="shared" si="9"/>
        <v>11277.170689999999</v>
      </c>
      <c r="E31" s="118">
        <f t="shared" si="8"/>
        <v>0</v>
      </c>
      <c r="F31" s="118">
        <f t="shared" si="8"/>
        <v>11277.170689999999</v>
      </c>
      <c r="G31" s="32">
        <f>H31+I31</f>
        <v>8508.4537099999998</v>
      </c>
      <c r="H31" s="118"/>
      <c r="I31" s="118">
        <v>8508.4537099999998</v>
      </c>
      <c r="J31" s="32">
        <f t="shared" si="11"/>
        <v>9.1446199999999997</v>
      </c>
      <c r="K31" s="118"/>
      <c r="L31" s="118">
        <v>9.1446199999999997</v>
      </c>
      <c r="M31" s="32">
        <f t="shared" si="12"/>
        <v>2604.8496300000002</v>
      </c>
      <c r="N31" s="118"/>
      <c r="O31" s="118">
        <v>2604.8496300000002</v>
      </c>
      <c r="P31" s="32">
        <f t="shared" si="13"/>
        <v>154.72273000000001</v>
      </c>
      <c r="Q31" s="118"/>
      <c r="R31" s="119">
        <v>154.72273000000001</v>
      </c>
    </row>
    <row r="32" spans="1:18" ht="18" customHeight="1" x14ac:dyDescent="0.3">
      <c r="A32" s="11" t="s">
        <v>56</v>
      </c>
      <c r="B32" s="28" t="s">
        <v>57</v>
      </c>
      <c r="C32" s="29" t="s">
        <v>31</v>
      </c>
      <c r="D32" s="32">
        <f>D33+D34+D35</f>
        <v>4215.1081099999992</v>
      </c>
      <c r="E32" s="118">
        <f t="shared" si="8"/>
        <v>0</v>
      </c>
      <c r="F32" s="118">
        <f t="shared" si="8"/>
        <v>4215.1081100000001</v>
      </c>
      <c r="G32" s="32">
        <f>G33+G34+G35</f>
        <v>3180.2349400000003</v>
      </c>
      <c r="H32" s="118"/>
      <c r="I32" s="118">
        <f>I33+I34+I35</f>
        <v>3180.2349400000003</v>
      </c>
      <c r="J32" s="32">
        <f>J33+J34+J35</f>
        <v>3.4180099999999998</v>
      </c>
      <c r="K32" s="118"/>
      <c r="L32" s="118">
        <f>L33+L34+L35</f>
        <v>3.4180099999999998</v>
      </c>
      <c r="M32" s="32">
        <f>M33+M34+M35</f>
        <v>973.62389999999994</v>
      </c>
      <c r="N32" s="118"/>
      <c r="O32" s="118">
        <f>O33+O34+O35</f>
        <v>973.62389999999994</v>
      </c>
      <c r="P32" s="32">
        <f>P33+P34+P35</f>
        <v>57.83126</v>
      </c>
      <c r="Q32" s="118"/>
      <c r="R32" s="118">
        <f>R33+R34+R35</f>
        <v>57.83126</v>
      </c>
    </row>
    <row r="33" spans="1:18" ht="27.6" customHeight="1" x14ac:dyDescent="0.3">
      <c r="A33" s="11" t="s">
        <v>58</v>
      </c>
      <c r="B33" s="31" t="s">
        <v>59</v>
      </c>
      <c r="C33" s="29" t="s">
        <v>31</v>
      </c>
      <c r="D33" s="32">
        <f>E33+F33</f>
        <v>2390.9309899999994</v>
      </c>
      <c r="E33" s="118">
        <f t="shared" si="8"/>
        <v>0</v>
      </c>
      <c r="F33" s="118">
        <f t="shared" si="8"/>
        <v>2390.9309899999994</v>
      </c>
      <c r="G33" s="32">
        <f t="shared" ref="G33:G38" si="14">H33+I33</f>
        <v>1803.9210499999999</v>
      </c>
      <c r="H33" s="118"/>
      <c r="I33" s="118">
        <v>1803.9210499999999</v>
      </c>
      <c r="J33" s="32">
        <f t="shared" ref="J33:J38" si="15">K33+L33</f>
        <v>1.9388000000000001</v>
      </c>
      <c r="K33" s="118"/>
      <c r="L33" s="118">
        <v>1.9388000000000001</v>
      </c>
      <c r="M33" s="32">
        <f t="shared" ref="M33:M38" si="16">N33+O33</f>
        <v>552.26757999999995</v>
      </c>
      <c r="N33" s="118"/>
      <c r="O33" s="118">
        <v>552.26757999999995</v>
      </c>
      <c r="P33" s="32">
        <f t="shared" ref="P33:P38" si="17">Q33+R33</f>
        <v>32.803559999999997</v>
      </c>
      <c r="Q33" s="118"/>
      <c r="R33" s="119">
        <v>32.803559999999997</v>
      </c>
    </row>
    <row r="34" spans="1:18" ht="21" customHeight="1" x14ac:dyDescent="0.3">
      <c r="A34" s="11" t="s">
        <v>60</v>
      </c>
      <c r="B34" s="38" t="s">
        <v>61</v>
      </c>
      <c r="C34" s="29" t="s">
        <v>31</v>
      </c>
      <c r="D34" s="32">
        <f t="shared" ref="D34:D38" si="18">E34+F34</f>
        <v>832.10879999999997</v>
      </c>
      <c r="E34" s="118">
        <f t="shared" si="8"/>
        <v>0</v>
      </c>
      <c r="F34" s="118">
        <f t="shared" si="8"/>
        <v>832.10879999999997</v>
      </c>
      <c r="G34" s="32">
        <f t="shared" si="14"/>
        <v>627.81343000000004</v>
      </c>
      <c r="H34" s="118"/>
      <c r="I34" s="118">
        <v>627.81343000000004</v>
      </c>
      <c r="J34" s="32">
        <f t="shared" si="15"/>
        <v>0.67474999999999996</v>
      </c>
      <c r="K34" s="118"/>
      <c r="L34" s="118">
        <v>0.67474999999999996</v>
      </c>
      <c r="M34" s="32">
        <f t="shared" si="16"/>
        <v>192.20409000000001</v>
      </c>
      <c r="N34" s="118"/>
      <c r="O34" s="118">
        <v>192.20409000000001</v>
      </c>
      <c r="P34" s="32">
        <f t="shared" si="17"/>
        <v>11.41653</v>
      </c>
      <c r="Q34" s="118"/>
      <c r="R34" s="119">
        <v>11.41653</v>
      </c>
    </row>
    <row r="35" spans="1:18" ht="21" customHeight="1" x14ac:dyDescent="0.3">
      <c r="A35" s="11" t="s">
        <v>62</v>
      </c>
      <c r="B35" s="38" t="s">
        <v>63</v>
      </c>
      <c r="C35" s="29" t="s">
        <v>31</v>
      </c>
      <c r="D35" s="32">
        <f t="shared" si="18"/>
        <v>992.06831999999997</v>
      </c>
      <c r="E35" s="118">
        <f t="shared" si="8"/>
        <v>0</v>
      </c>
      <c r="F35" s="118">
        <f t="shared" si="8"/>
        <v>992.06831999999997</v>
      </c>
      <c r="G35" s="32">
        <f t="shared" si="14"/>
        <v>748.50045999999998</v>
      </c>
      <c r="H35" s="118"/>
      <c r="I35" s="118">
        <v>748.50045999999998</v>
      </c>
      <c r="J35" s="32">
        <f t="shared" si="15"/>
        <v>0.80445999999999995</v>
      </c>
      <c r="K35" s="118"/>
      <c r="L35" s="118">
        <v>0.80445999999999995</v>
      </c>
      <c r="M35" s="32">
        <f t="shared" si="16"/>
        <v>229.15223</v>
      </c>
      <c r="N35" s="118"/>
      <c r="O35" s="118">
        <v>229.15223</v>
      </c>
      <c r="P35" s="32">
        <f t="shared" si="17"/>
        <v>13.61117</v>
      </c>
      <c r="Q35" s="118"/>
      <c r="R35" s="119">
        <v>13.61117</v>
      </c>
    </row>
    <row r="36" spans="1:18" ht="21" customHeight="1" x14ac:dyDescent="0.3">
      <c r="A36" s="11" t="s">
        <v>64</v>
      </c>
      <c r="B36" s="39" t="s">
        <v>65</v>
      </c>
      <c r="C36" s="29" t="s">
        <v>31</v>
      </c>
      <c r="D36" s="32">
        <f t="shared" si="18"/>
        <v>2606.1406400000001</v>
      </c>
      <c r="E36" s="118">
        <f t="shared" si="8"/>
        <v>0</v>
      </c>
      <c r="F36" s="118">
        <f t="shared" si="8"/>
        <v>2606.1406400000001</v>
      </c>
      <c r="G36" s="32">
        <f>H36+I36</f>
        <v>1966.2934599999999</v>
      </c>
      <c r="H36" s="118"/>
      <c r="I36" s="118">
        <f>I37+I38+I39</f>
        <v>1966.2934599999999</v>
      </c>
      <c r="J36" s="32">
        <f t="shared" si="15"/>
        <v>2.1133100000000002</v>
      </c>
      <c r="K36" s="118"/>
      <c r="L36" s="118">
        <f>L37+L38+L39</f>
        <v>2.1133100000000002</v>
      </c>
      <c r="M36" s="32">
        <f t="shared" si="16"/>
        <v>601.97762999999998</v>
      </c>
      <c r="N36" s="118"/>
      <c r="O36" s="118">
        <f>O37+O38+O39</f>
        <v>601.97762999999998</v>
      </c>
      <c r="P36" s="32">
        <f t="shared" si="17"/>
        <v>35.756240000000005</v>
      </c>
      <c r="Q36" s="118"/>
      <c r="R36" s="118">
        <f>R37+R38+R39</f>
        <v>35.756240000000005</v>
      </c>
    </row>
    <row r="37" spans="1:18" ht="21" customHeight="1" x14ac:dyDescent="0.3">
      <c r="A37" s="11" t="s">
        <v>66</v>
      </c>
      <c r="B37" s="38" t="s">
        <v>67</v>
      </c>
      <c r="C37" s="29" t="s">
        <v>31</v>
      </c>
      <c r="D37" s="32">
        <f>E37+F37</f>
        <v>1786.4039399999999</v>
      </c>
      <c r="E37" s="118">
        <f t="shared" si="8"/>
        <v>0</v>
      </c>
      <c r="F37" s="118">
        <f t="shared" si="8"/>
        <v>1786.4039399999999</v>
      </c>
      <c r="G37" s="32">
        <f t="shared" si="14"/>
        <v>1347.8145999999999</v>
      </c>
      <c r="H37" s="118"/>
      <c r="I37" s="118">
        <v>1347.8145999999999</v>
      </c>
      <c r="J37" s="32">
        <f t="shared" si="15"/>
        <v>1.44859</v>
      </c>
      <c r="K37" s="118"/>
      <c r="L37" s="118">
        <v>1.44859</v>
      </c>
      <c r="M37" s="32">
        <f t="shared" si="16"/>
        <v>412.63130000000001</v>
      </c>
      <c r="N37" s="118"/>
      <c r="O37" s="118">
        <v>412.63130000000001</v>
      </c>
      <c r="P37" s="32">
        <f t="shared" si="17"/>
        <v>24.509450000000001</v>
      </c>
      <c r="Q37" s="118"/>
      <c r="R37" s="119">
        <v>24.509450000000001</v>
      </c>
    </row>
    <row r="38" spans="1:18" ht="29.4" customHeight="1" x14ac:dyDescent="0.3">
      <c r="A38" s="11" t="s">
        <v>68</v>
      </c>
      <c r="B38" s="31" t="s">
        <v>59</v>
      </c>
      <c r="C38" s="29" t="s">
        <v>31</v>
      </c>
      <c r="D38" s="32">
        <f t="shared" si="18"/>
        <v>369.97575000000001</v>
      </c>
      <c r="E38" s="118">
        <f t="shared" si="8"/>
        <v>0</v>
      </c>
      <c r="F38" s="118">
        <f t="shared" si="8"/>
        <v>369.97575000000001</v>
      </c>
      <c r="G38" s="32">
        <f t="shared" si="14"/>
        <v>279.14107000000001</v>
      </c>
      <c r="H38" s="118"/>
      <c r="I38" s="118">
        <v>279.14107000000001</v>
      </c>
      <c r="J38" s="32">
        <f t="shared" si="15"/>
        <v>0.30001</v>
      </c>
      <c r="K38" s="118"/>
      <c r="L38" s="118">
        <v>0.30001</v>
      </c>
      <c r="M38" s="32">
        <f t="shared" si="16"/>
        <v>85.458600000000004</v>
      </c>
      <c r="N38" s="118"/>
      <c r="O38" s="118">
        <v>85.458600000000004</v>
      </c>
      <c r="P38" s="32">
        <f t="shared" si="17"/>
        <v>5.0760699999999996</v>
      </c>
      <c r="Q38" s="118"/>
      <c r="R38" s="119">
        <v>5.0760699999999996</v>
      </c>
    </row>
    <row r="39" spans="1:18" ht="20.399999999999999" customHeight="1" x14ac:dyDescent="0.3">
      <c r="A39" s="11" t="s">
        <v>69</v>
      </c>
      <c r="B39" s="38" t="s">
        <v>70</v>
      </c>
      <c r="C39" s="29" t="s">
        <v>31</v>
      </c>
      <c r="D39" s="32">
        <f>D36-D37-D38</f>
        <v>449.76095000000015</v>
      </c>
      <c r="E39" s="118">
        <f t="shared" si="8"/>
        <v>0</v>
      </c>
      <c r="F39" s="118">
        <f t="shared" si="8"/>
        <v>449.76095000000004</v>
      </c>
      <c r="G39" s="32">
        <f>G36-G37-G38</f>
        <v>339.33778999999993</v>
      </c>
      <c r="H39" s="118"/>
      <c r="I39" s="118">
        <v>339.33778999999998</v>
      </c>
      <c r="J39" s="32">
        <f>J36-J37-J38</f>
        <v>0.3647100000000002</v>
      </c>
      <c r="K39" s="118"/>
      <c r="L39" s="118">
        <v>0.36470999999999998</v>
      </c>
      <c r="M39" s="32">
        <f>M36-M37-M38</f>
        <v>103.88772999999996</v>
      </c>
      <c r="N39" s="118"/>
      <c r="O39" s="118">
        <v>103.88773</v>
      </c>
      <c r="P39" s="32">
        <f>P36-P37-P38</f>
        <v>6.1707200000000046</v>
      </c>
      <c r="Q39" s="118"/>
      <c r="R39" s="119">
        <v>6.1707200000000002</v>
      </c>
    </row>
    <row r="40" spans="1:18" ht="20.399999999999999" customHeight="1" x14ac:dyDescent="0.3">
      <c r="A40" s="11">
        <v>2</v>
      </c>
      <c r="B40" s="39" t="s">
        <v>71</v>
      </c>
      <c r="C40" s="29" t="s">
        <v>31</v>
      </c>
      <c r="D40" s="32">
        <f>E40+F40</f>
        <v>6673.7092200000006</v>
      </c>
      <c r="E40" s="118">
        <f t="shared" si="8"/>
        <v>0</v>
      </c>
      <c r="F40" s="118">
        <f t="shared" si="8"/>
        <v>6673.7092200000006</v>
      </c>
      <c r="G40" s="32">
        <f t="shared" ref="G40:G42" si="19">H40+I40</f>
        <v>5035.2120800000002</v>
      </c>
      <c r="H40" s="118"/>
      <c r="I40" s="118">
        <f>I41+I42+I43</f>
        <v>5035.2120800000002</v>
      </c>
      <c r="J40" s="32">
        <f t="shared" ref="J40:J42" si="20">K40+L40</f>
        <v>5.4116800000000005</v>
      </c>
      <c r="K40" s="118"/>
      <c r="L40" s="118">
        <f>L41+L42+L43</f>
        <v>5.4116800000000005</v>
      </c>
      <c r="M40" s="32">
        <f t="shared" ref="M40:M42" si="21">N40+O40</f>
        <v>1541.5222100000001</v>
      </c>
      <c r="N40" s="118"/>
      <c r="O40" s="118">
        <f>O41+O42+O43</f>
        <v>1541.5222100000001</v>
      </c>
      <c r="P40" s="32">
        <f t="shared" ref="P40:P42" si="22">Q40+R40</f>
        <v>91.563249999999996</v>
      </c>
      <c r="Q40" s="118"/>
      <c r="R40" s="118">
        <f>R41+R42+R43</f>
        <v>91.563249999999996</v>
      </c>
    </row>
    <row r="41" spans="1:18" ht="20.399999999999999" customHeight="1" x14ac:dyDescent="0.3">
      <c r="A41" s="11" t="s">
        <v>72</v>
      </c>
      <c r="B41" s="38" t="s">
        <v>67</v>
      </c>
      <c r="C41" s="29" t="s">
        <v>31</v>
      </c>
      <c r="D41" s="32">
        <f t="shared" ref="D41:D42" si="23">E41+F41</f>
        <v>5119.3015500000001</v>
      </c>
      <c r="E41" s="118">
        <f>H41+K41+N41+Q41</f>
        <v>0</v>
      </c>
      <c r="F41" s="118">
        <f>I41+L41+O41+R41</f>
        <v>5119.3015500000001</v>
      </c>
      <c r="G41" s="32">
        <f t="shared" si="19"/>
        <v>3862.43514</v>
      </c>
      <c r="H41" s="118"/>
      <c r="I41" s="118">
        <v>3862.43514</v>
      </c>
      <c r="J41" s="32">
        <f t="shared" si="20"/>
        <v>4.1512200000000004</v>
      </c>
      <c r="K41" s="118"/>
      <c r="L41" s="118">
        <v>4.1512200000000004</v>
      </c>
      <c r="M41" s="32">
        <f t="shared" si="21"/>
        <v>1182.4784</v>
      </c>
      <c r="N41" s="118"/>
      <c r="O41" s="118">
        <v>1182.4784</v>
      </c>
      <c r="P41" s="32">
        <f t="shared" si="22"/>
        <v>70.236789999999999</v>
      </c>
      <c r="Q41" s="118"/>
      <c r="R41" s="119">
        <v>70.236789999999999</v>
      </c>
    </row>
    <row r="42" spans="1:18" ht="33" customHeight="1" x14ac:dyDescent="0.3">
      <c r="A42" s="11" t="s">
        <v>73</v>
      </c>
      <c r="B42" s="31" t="s">
        <v>59</v>
      </c>
      <c r="C42" s="29" t="s">
        <v>31</v>
      </c>
      <c r="D42" s="32">
        <f t="shared" si="23"/>
        <v>1126.2463399999999</v>
      </c>
      <c r="E42" s="118">
        <f t="shared" ref="E42:F49" si="24">H42+K42+N42+Q42</f>
        <v>0</v>
      </c>
      <c r="F42" s="118">
        <f t="shared" si="24"/>
        <v>1126.2463399999999</v>
      </c>
      <c r="G42" s="32">
        <f t="shared" si="19"/>
        <v>849.73572999999999</v>
      </c>
      <c r="H42" s="118"/>
      <c r="I42" s="118">
        <v>849.73572999999999</v>
      </c>
      <c r="J42" s="32">
        <f t="shared" si="20"/>
        <v>0.91327000000000003</v>
      </c>
      <c r="K42" s="118"/>
      <c r="L42" s="118">
        <v>0.91327000000000003</v>
      </c>
      <c r="M42" s="32">
        <f t="shared" si="21"/>
        <v>260.14524999999998</v>
      </c>
      <c r="N42" s="118"/>
      <c r="O42" s="118">
        <v>260.14524999999998</v>
      </c>
      <c r="P42" s="32">
        <f t="shared" si="22"/>
        <v>15.45209</v>
      </c>
      <c r="Q42" s="118"/>
      <c r="R42" s="119">
        <v>15.45209</v>
      </c>
    </row>
    <row r="43" spans="1:18" ht="21" customHeight="1" x14ac:dyDescent="0.3">
      <c r="A43" s="11" t="s">
        <v>74</v>
      </c>
      <c r="B43" s="36" t="s">
        <v>70</v>
      </c>
      <c r="C43" s="29" t="s">
        <v>31</v>
      </c>
      <c r="D43" s="32">
        <f>F43</f>
        <v>428.16133000000002</v>
      </c>
      <c r="E43" s="118">
        <f t="shared" si="24"/>
        <v>0</v>
      </c>
      <c r="F43" s="118">
        <f t="shared" si="24"/>
        <v>428.16133000000002</v>
      </c>
      <c r="G43" s="32">
        <f t="shared" ref="G43:P43" si="25">G40-G41-G42</f>
        <v>323.04121000000021</v>
      </c>
      <c r="H43" s="118"/>
      <c r="I43" s="118">
        <v>323.04120999999998</v>
      </c>
      <c r="J43" s="32">
        <f t="shared" si="25"/>
        <v>0.34719000000000011</v>
      </c>
      <c r="K43" s="118"/>
      <c r="L43" s="118">
        <v>0.34719</v>
      </c>
      <c r="M43" s="32">
        <f t="shared" si="25"/>
        <v>98.898560000000145</v>
      </c>
      <c r="N43" s="118"/>
      <c r="O43" s="118">
        <v>98.898560000000003</v>
      </c>
      <c r="P43" s="32">
        <f t="shared" si="25"/>
        <v>5.8743699999999972</v>
      </c>
      <c r="Q43" s="118"/>
      <c r="R43" s="119">
        <v>5.8743699999999999</v>
      </c>
    </row>
    <row r="44" spans="1:18" ht="21" customHeight="1" x14ac:dyDescent="0.3">
      <c r="A44" s="11" t="s">
        <v>75</v>
      </c>
      <c r="B44" s="37" t="s">
        <v>76</v>
      </c>
      <c r="C44" s="29" t="s">
        <v>31</v>
      </c>
      <c r="D44" s="32">
        <f>E44+F44</f>
        <v>0</v>
      </c>
      <c r="E44" s="118">
        <f t="shared" si="24"/>
        <v>0</v>
      </c>
      <c r="F44" s="118">
        <f t="shared" si="24"/>
        <v>0</v>
      </c>
      <c r="G44" s="32">
        <f t="shared" ref="G44:G46" si="26">H44+I44</f>
        <v>0</v>
      </c>
      <c r="H44" s="118"/>
      <c r="I44" s="118">
        <v>0</v>
      </c>
      <c r="J44" s="32">
        <f t="shared" ref="J44:J46" si="27">K44+L44</f>
        <v>0</v>
      </c>
      <c r="K44" s="118"/>
      <c r="L44" s="118">
        <v>0</v>
      </c>
      <c r="M44" s="32">
        <f t="shared" ref="M44:M46" si="28">N44+O44</f>
        <v>0</v>
      </c>
      <c r="N44" s="118"/>
      <c r="O44" s="118">
        <v>0</v>
      </c>
      <c r="P44" s="32">
        <f t="shared" ref="P44:P46" si="29">Q44+R44</f>
        <v>0</v>
      </c>
      <c r="Q44" s="118"/>
      <c r="R44" s="119">
        <v>0</v>
      </c>
    </row>
    <row r="45" spans="1:18" ht="21" customHeight="1" x14ac:dyDescent="0.3">
      <c r="A45" s="11" t="s">
        <v>23</v>
      </c>
      <c r="B45" s="37" t="s">
        <v>67</v>
      </c>
      <c r="C45" s="29" t="s">
        <v>31</v>
      </c>
      <c r="D45" s="32">
        <f>E45+F45</f>
        <v>0</v>
      </c>
      <c r="E45" s="118">
        <f t="shared" si="24"/>
        <v>0</v>
      </c>
      <c r="F45" s="118">
        <f t="shared" si="24"/>
        <v>0</v>
      </c>
      <c r="G45" s="32">
        <f t="shared" si="26"/>
        <v>0</v>
      </c>
      <c r="H45" s="118"/>
      <c r="I45" s="118">
        <v>0</v>
      </c>
      <c r="J45" s="32">
        <f t="shared" si="27"/>
        <v>0</v>
      </c>
      <c r="K45" s="118"/>
      <c r="L45" s="118">
        <v>0</v>
      </c>
      <c r="M45" s="32">
        <f t="shared" si="28"/>
        <v>0</v>
      </c>
      <c r="N45" s="118"/>
      <c r="O45" s="118">
        <v>0</v>
      </c>
      <c r="P45" s="32">
        <f t="shared" si="29"/>
        <v>0</v>
      </c>
      <c r="Q45" s="118"/>
      <c r="R45" s="119">
        <v>0</v>
      </c>
    </row>
    <row r="46" spans="1:18" ht="35.4" customHeight="1" x14ac:dyDescent="0.3">
      <c r="A46" s="11" t="s">
        <v>77</v>
      </c>
      <c r="B46" s="31" t="s">
        <v>59</v>
      </c>
      <c r="C46" s="29" t="s">
        <v>31</v>
      </c>
      <c r="D46" s="32">
        <f t="shared" ref="D46" si="30">E46+F46</f>
        <v>0</v>
      </c>
      <c r="E46" s="118">
        <f t="shared" si="24"/>
        <v>0</v>
      </c>
      <c r="F46" s="118">
        <f t="shared" si="24"/>
        <v>0</v>
      </c>
      <c r="G46" s="32">
        <f t="shared" si="26"/>
        <v>0</v>
      </c>
      <c r="H46" s="118"/>
      <c r="I46" s="118">
        <v>0</v>
      </c>
      <c r="J46" s="32">
        <f t="shared" si="27"/>
        <v>0</v>
      </c>
      <c r="K46" s="118"/>
      <c r="L46" s="118">
        <v>0</v>
      </c>
      <c r="M46" s="32">
        <f t="shared" si="28"/>
        <v>0</v>
      </c>
      <c r="N46" s="118"/>
      <c r="O46" s="118">
        <v>0</v>
      </c>
      <c r="P46" s="32">
        <f t="shared" si="29"/>
        <v>0</v>
      </c>
      <c r="Q46" s="118"/>
      <c r="R46" s="119">
        <v>0</v>
      </c>
    </row>
    <row r="47" spans="1:18" ht="21" customHeight="1" x14ac:dyDescent="0.3">
      <c r="A47" s="11" t="s">
        <v>78</v>
      </c>
      <c r="B47" s="37" t="s">
        <v>70</v>
      </c>
      <c r="C47" s="29" t="s">
        <v>31</v>
      </c>
      <c r="D47" s="32">
        <f>D44-D45-D46</f>
        <v>0</v>
      </c>
      <c r="E47" s="118">
        <f t="shared" si="24"/>
        <v>0</v>
      </c>
      <c r="F47" s="118">
        <f t="shared" si="24"/>
        <v>0</v>
      </c>
      <c r="G47" s="32">
        <f>G44-G45-G46</f>
        <v>0</v>
      </c>
      <c r="H47" s="118"/>
      <c r="I47" s="118">
        <v>0</v>
      </c>
      <c r="J47" s="32">
        <f t="shared" ref="J47:P47" si="31">J44-J45-J46</f>
        <v>0</v>
      </c>
      <c r="K47" s="118"/>
      <c r="L47" s="118">
        <v>0</v>
      </c>
      <c r="M47" s="32">
        <f t="shared" si="31"/>
        <v>0</v>
      </c>
      <c r="N47" s="118"/>
      <c r="O47" s="118">
        <v>0</v>
      </c>
      <c r="P47" s="32">
        <f t="shared" si="31"/>
        <v>0</v>
      </c>
      <c r="Q47" s="118"/>
      <c r="R47" s="119">
        <v>0</v>
      </c>
    </row>
    <row r="48" spans="1:18" ht="21" customHeight="1" x14ac:dyDescent="0.3">
      <c r="A48" s="11" t="s">
        <v>27</v>
      </c>
      <c r="B48" s="31" t="s">
        <v>79</v>
      </c>
      <c r="C48" s="29" t="s">
        <v>31</v>
      </c>
      <c r="D48" s="32">
        <f>E48+F48</f>
        <v>0</v>
      </c>
      <c r="E48" s="118">
        <f t="shared" si="24"/>
        <v>0</v>
      </c>
      <c r="F48" s="118">
        <f t="shared" si="24"/>
        <v>0</v>
      </c>
      <c r="G48" s="32">
        <f t="shared" ref="G48:G49" si="32">H48+I48</f>
        <v>0</v>
      </c>
      <c r="H48" s="118"/>
      <c r="I48" s="118">
        <v>0</v>
      </c>
      <c r="J48" s="32">
        <f t="shared" ref="J48:J49" si="33">K48+L48</f>
        <v>0</v>
      </c>
      <c r="K48" s="118"/>
      <c r="L48" s="118">
        <v>0</v>
      </c>
      <c r="M48" s="32">
        <f t="shared" ref="M48:M49" si="34">N48+O48</f>
        <v>0</v>
      </c>
      <c r="N48" s="118"/>
      <c r="O48" s="118">
        <v>0</v>
      </c>
      <c r="P48" s="32">
        <f t="shared" ref="P48:P49" si="35">Q48+R48</f>
        <v>0</v>
      </c>
      <c r="Q48" s="118"/>
      <c r="R48" s="119">
        <v>0</v>
      </c>
    </row>
    <row r="49" spans="1:18" ht="21" customHeight="1" x14ac:dyDescent="0.3">
      <c r="A49" s="11" t="s">
        <v>80</v>
      </c>
      <c r="B49" s="38" t="s">
        <v>81</v>
      </c>
      <c r="C49" s="29" t="s">
        <v>31</v>
      </c>
      <c r="D49" s="32">
        <f>E49+F49</f>
        <v>0</v>
      </c>
      <c r="E49" s="118">
        <f t="shared" si="24"/>
        <v>0</v>
      </c>
      <c r="F49" s="118">
        <f t="shared" si="24"/>
        <v>0</v>
      </c>
      <c r="G49" s="32">
        <f t="shared" si="32"/>
        <v>0</v>
      </c>
      <c r="H49" s="118"/>
      <c r="I49" s="118">
        <v>0</v>
      </c>
      <c r="J49" s="32">
        <f t="shared" si="33"/>
        <v>0</v>
      </c>
      <c r="K49" s="118"/>
      <c r="L49" s="118">
        <v>0</v>
      </c>
      <c r="M49" s="32">
        <f t="shared" si="34"/>
        <v>0</v>
      </c>
      <c r="N49" s="118"/>
      <c r="O49" s="118">
        <v>0</v>
      </c>
      <c r="P49" s="32">
        <f t="shared" si="35"/>
        <v>0</v>
      </c>
      <c r="Q49" s="118"/>
      <c r="R49" s="119">
        <v>0</v>
      </c>
    </row>
    <row r="50" spans="1:18" ht="21" customHeight="1" x14ac:dyDescent="0.3">
      <c r="A50" s="11" t="s">
        <v>82</v>
      </c>
      <c r="B50" s="40" t="s">
        <v>83</v>
      </c>
      <c r="C50" s="41" t="s">
        <v>31</v>
      </c>
      <c r="D50" s="30">
        <f t="shared" ref="D50:R50" si="36">D49+D48+D44+D40+D21</f>
        <v>86019.442200000005</v>
      </c>
      <c r="E50" s="30">
        <f t="shared" si="36"/>
        <v>54876.831579999998</v>
      </c>
      <c r="F50" s="30">
        <f t="shared" si="36"/>
        <v>31142.610619999999</v>
      </c>
      <c r="G50" s="30">
        <f t="shared" si="36"/>
        <v>56204.22739</v>
      </c>
      <c r="H50" s="30">
        <f t="shared" si="36"/>
        <v>32707.601470000001</v>
      </c>
      <c r="I50" s="30">
        <f t="shared" si="36"/>
        <v>23496.625920000002</v>
      </c>
      <c r="J50" s="30">
        <f t="shared" si="36"/>
        <v>98.474739999999997</v>
      </c>
      <c r="K50" s="30">
        <f t="shared" si="36"/>
        <v>73.221329999999995</v>
      </c>
      <c r="L50" s="30">
        <f t="shared" si="36"/>
        <v>25.253409999999999</v>
      </c>
      <c r="M50" s="30">
        <f t="shared" si="36"/>
        <v>28050.592389999998</v>
      </c>
      <c r="N50" s="30">
        <f t="shared" si="36"/>
        <v>20857.137559999999</v>
      </c>
      <c r="O50" s="30">
        <f t="shared" si="36"/>
        <v>7193.4548300000006</v>
      </c>
      <c r="P50" s="30">
        <f t="shared" si="36"/>
        <v>1666.1476799999998</v>
      </c>
      <c r="Q50" s="30">
        <f t="shared" si="36"/>
        <v>1238.87122</v>
      </c>
      <c r="R50" s="315">
        <f t="shared" si="36"/>
        <v>427.27645999999999</v>
      </c>
    </row>
    <row r="51" spans="1:18" ht="19.2" customHeight="1" x14ac:dyDescent="0.3">
      <c r="A51" s="11" t="s">
        <v>84</v>
      </c>
      <c r="B51" s="40" t="s">
        <v>85</v>
      </c>
      <c r="C51" s="41" t="s">
        <v>31</v>
      </c>
      <c r="D51" s="42">
        <v>0</v>
      </c>
      <c r="E51" s="120">
        <v>0</v>
      </c>
      <c r="F51" s="121">
        <v>0</v>
      </c>
      <c r="G51" s="42">
        <v>0</v>
      </c>
      <c r="H51" s="120">
        <v>0</v>
      </c>
      <c r="I51" s="119">
        <f t="shared" ref="I51" si="37">$H51*G$11</f>
        <v>0</v>
      </c>
      <c r="J51" s="42">
        <v>0</v>
      </c>
      <c r="K51" s="120">
        <v>0</v>
      </c>
      <c r="L51" s="121">
        <v>0</v>
      </c>
      <c r="M51" s="42">
        <v>0</v>
      </c>
      <c r="N51" s="120">
        <v>0</v>
      </c>
      <c r="O51" s="121">
        <v>0</v>
      </c>
      <c r="P51" s="42">
        <v>0</v>
      </c>
      <c r="Q51" s="120">
        <v>0</v>
      </c>
      <c r="R51" s="121">
        <v>0</v>
      </c>
    </row>
    <row r="52" spans="1:18" ht="19.2" customHeight="1" x14ac:dyDescent="0.3">
      <c r="A52" s="11"/>
      <c r="B52" s="40"/>
      <c r="C52" s="41"/>
      <c r="D52" s="42"/>
      <c r="E52" s="120"/>
      <c r="F52" s="121"/>
      <c r="G52" s="43"/>
      <c r="H52" s="120"/>
      <c r="I52" s="121"/>
      <c r="J52" s="44"/>
      <c r="K52" s="122"/>
      <c r="L52" s="123"/>
      <c r="M52" s="44"/>
      <c r="N52" s="122"/>
      <c r="O52" s="123"/>
      <c r="P52" s="44"/>
      <c r="Q52" s="122"/>
      <c r="R52" s="123"/>
    </row>
    <row r="53" spans="1:18" ht="19.2" customHeight="1" x14ac:dyDescent="0.3">
      <c r="A53" s="11" t="s">
        <v>86</v>
      </c>
      <c r="B53" s="45" t="s">
        <v>87</v>
      </c>
      <c r="C53" s="41" t="s">
        <v>31</v>
      </c>
      <c r="D53" s="42">
        <f>D54+D55+D56+D57+D58</f>
        <v>2098.0351756097557</v>
      </c>
      <c r="E53" s="120">
        <f t="shared" ref="E53" si="38">E54+E55+E56+E57+E58</f>
        <v>0</v>
      </c>
      <c r="F53" s="121">
        <f>F54+F55+F56+F57+F58</f>
        <v>2098.0351756097557</v>
      </c>
      <c r="G53" s="42">
        <f>G54+G55+G56+G57+G58</f>
        <v>1370.834814390244</v>
      </c>
      <c r="H53" s="120">
        <f t="shared" ref="H53:R53" si="39">H54+H55+H56+H57+H58</f>
        <v>0</v>
      </c>
      <c r="I53" s="121">
        <f>I54+I55+I56+I57+I58</f>
        <v>1370.834814390244</v>
      </c>
      <c r="J53" s="42">
        <f>J54+J55+J56+J57+J58</f>
        <v>2.4018229268292681</v>
      </c>
      <c r="K53" s="120">
        <f t="shared" si="39"/>
        <v>0</v>
      </c>
      <c r="L53" s="121">
        <f t="shared" si="39"/>
        <v>2.4018229268292681</v>
      </c>
      <c r="M53" s="42">
        <f t="shared" si="39"/>
        <v>684.16078999999991</v>
      </c>
      <c r="N53" s="120">
        <f t="shared" si="39"/>
        <v>0</v>
      </c>
      <c r="O53" s="121">
        <f t="shared" si="39"/>
        <v>684.16078999999991</v>
      </c>
      <c r="P53" s="42">
        <f>P54+P55+P56+P57+P58</f>
        <v>40.637748292682922</v>
      </c>
      <c r="Q53" s="120">
        <f t="shared" si="39"/>
        <v>0</v>
      </c>
      <c r="R53" s="121">
        <f t="shared" si="39"/>
        <v>40.637748292682922</v>
      </c>
    </row>
    <row r="54" spans="1:18" ht="19.2" customHeight="1" x14ac:dyDescent="0.3">
      <c r="A54" s="11" t="s">
        <v>88</v>
      </c>
      <c r="B54" s="38" t="s">
        <v>89</v>
      </c>
      <c r="C54" s="29" t="s">
        <v>31</v>
      </c>
      <c r="D54" s="46">
        <f>E54+F54</f>
        <v>377.64633160975586</v>
      </c>
      <c r="E54" s="124"/>
      <c r="F54" s="125">
        <f>(F58)/(100%-18%)-(F58)</f>
        <v>377.64633160975586</v>
      </c>
      <c r="G54" s="46">
        <f>H54+I54</f>
        <v>246.75026659024388</v>
      </c>
      <c r="H54" s="124"/>
      <c r="I54" s="125">
        <f>(I58)/(100%-18%)-(I58)</f>
        <v>246.75026659024388</v>
      </c>
      <c r="J54" s="46">
        <f>K54+L54</f>
        <v>0.43232812682926824</v>
      </c>
      <c r="K54" s="124"/>
      <c r="L54" s="125">
        <f>(L58)/(100%-18%)-(L58)</f>
        <v>0.43232812682926824</v>
      </c>
      <c r="M54" s="46">
        <f>N54+O54</f>
        <v>123.14894219999996</v>
      </c>
      <c r="N54" s="124"/>
      <c r="O54" s="125">
        <f>(O58)/(100%-18%)-(O58)</f>
        <v>123.14894219999996</v>
      </c>
      <c r="P54" s="46">
        <f>Q54+R54</f>
        <v>7.3147946926829235</v>
      </c>
      <c r="Q54" s="124"/>
      <c r="R54" s="316">
        <f>(R58)/(100%-18%)-(R58)</f>
        <v>7.3147946926829235</v>
      </c>
    </row>
    <row r="55" spans="1:18" ht="19.2" customHeight="1" x14ac:dyDescent="0.3">
      <c r="A55" s="11" t="s">
        <v>90</v>
      </c>
      <c r="B55" s="38" t="s">
        <v>91</v>
      </c>
      <c r="C55" s="29" t="s">
        <v>31</v>
      </c>
      <c r="D55" s="46">
        <f t="shared" ref="D55:D58" si="40">E55+F55</f>
        <v>0</v>
      </c>
      <c r="E55" s="124"/>
      <c r="F55" s="126">
        <f>I55+L55+O55+R55</f>
        <v>0</v>
      </c>
      <c r="G55" s="46">
        <f t="shared" ref="G55:G57" si="41">H55+I55</f>
        <v>0</v>
      </c>
      <c r="H55" s="124"/>
      <c r="I55" s="119">
        <v>0</v>
      </c>
      <c r="J55" s="46">
        <f t="shared" ref="J55:J58" si="42">K55+L55</f>
        <v>0</v>
      </c>
      <c r="K55" s="124"/>
      <c r="L55" s="119">
        <v>0</v>
      </c>
      <c r="M55" s="46">
        <f t="shared" ref="M55:M58" si="43">N55+O55</f>
        <v>0</v>
      </c>
      <c r="N55" s="124"/>
      <c r="O55" s="119">
        <v>0</v>
      </c>
      <c r="P55" s="46">
        <f t="shared" ref="P55:P58" si="44">Q55+R55</f>
        <v>0</v>
      </c>
      <c r="Q55" s="124"/>
      <c r="R55" s="119">
        <v>0</v>
      </c>
    </row>
    <row r="56" spans="1:18" ht="19.2" customHeight="1" x14ac:dyDescent="0.3">
      <c r="A56" s="11" t="s">
        <v>92</v>
      </c>
      <c r="B56" s="38" t="s">
        <v>93</v>
      </c>
      <c r="C56" s="29" t="s">
        <v>31</v>
      </c>
      <c r="D56" s="46">
        <f t="shared" si="40"/>
        <v>0</v>
      </c>
      <c r="E56" s="124"/>
      <c r="F56" s="126">
        <f t="shared" ref="F56" si="45">I56+L56+O56+R56</f>
        <v>0</v>
      </c>
      <c r="G56" s="46">
        <f t="shared" si="41"/>
        <v>0</v>
      </c>
      <c r="H56" s="124"/>
      <c r="I56" s="119">
        <v>0</v>
      </c>
      <c r="J56" s="46">
        <f t="shared" si="42"/>
        <v>0</v>
      </c>
      <c r="K56" s="124"/>
      <c r="L56" s="119">
        <v>0</v>
      </c>
      <c r="M56" s="46">
        <f t="shared" si="43"/>
        <v>0</v>
      </c>
      <c r="N56" s="124"/>
      <c r="O56" s="119">
        <v>0</v>
      </c>
      <c r="P56" s="46">
        <f t="shared" si="44"/>
        <v>0</v>
      </c>
      <c r="Q56" s="124"/>
      <c r="R56" s="119">
        <v>0</v>
      </c>
    </row>
    <row r="57" spans="1:18" ht="19.2" customHeight="1" x14ac:dyDescent="0.3">
      <c r="A57" s="11" t="s">
        <v>94</v>
      </c>
      <c r="B57" s="38" t="s">
        <v>95</v>
      </c>
      <c r="C57" s="29" t="s">
        <v>31</v>
      </c>
      <c r="D57" s="46">
        <f t="shared" si="40"/>
        <v>0</v>
      </c>
      <c r="E57" s="124"/>
      <c r="F57" s="126">
        <f>I57+L57+O57+R57</f>
        <v>0</v>
      </c>
      <c r="G57" s="46">
        <f t="shared" si="41"/>
        <v>0</v>
      </c>
      <c r="H57" s="124"/>
      <c r="I57" s="119">
        <v>0</v>
      </c>
      <c r="J57" s="46">
        <f t="shared" si="42"/>
        <v>0</v>
      </c>
      <c r="K57" s="124"/>
      <c r="L57" s="119">
        <v>0</v>
      </c>
      <c r="M57" s="46">
        <f t="shared" si="43"/>
        <v>0</v>
      </c>
      <c r="N57" s="124"/>
      <c r="O57" s="119">
        <v>0</v>
      </c>
      <c r="P57" s="46">
        <f t="shared" si="44"/>
        <v>0</v>
      </c>
      <c r="Q57" s="124"/>
      <c r="R57" s="119">
        <v>0</v>
      </c>
    </row>
    <row r="58" spans="1:18" ht="19.2" customHeight="1" x14ac:dyDescent="0.3">
      <c r="A58" s="11" t="s">
        <v>96</v>
      </c>
      <c r="B58" s="38" t="s">
        <v>97</v>
      </c>
      <c r="C58" s="29" t="s">
        <v>31</v>
      </c>
      <c r="D58" s="46">
        <f t="shared" si="40"/>
        <v>1720.3888439999998</v>
      </c>
      <c r="E58" s="124"/>
      <c r="F58" s="127">
        <f>I58+L58+O58+R58</f>
        <v>1720.3888439999998</v>
      </c>
      <c r="G58" s="46">
        <f>H58+I58</f>
        <v>1124.0845478000001</v>
      </c>
      <c r="H58" s="124"/>
      <c r="I58" s="127">
        <f>G50*0.02</f>
        <v>1124.0845478000001</v>
      </c>
      <c r="J58" s="46">
        <f t="shared" si="42"/>
        <v>1.9694947999999999</v>
      </c>
      <c r="K58" s="124"/>
      <c r="L58" s="127">
        <f>J50*0.02</f>
        <v>1.9694947999999999</v>
      </c>
      <c r="M58" s="46">
        <f t="shared" si="43"/>
        <v>561.01184779999994</v>
      </c>
      <c r="N58" s="124"/>
      <c r="O58" s="127">
        <f>M50*0.02</f>
        <v>561.01184779999994</v>
      </c>
      <c r="P58" s="46">
        <f t="shared" si="44"/>
        <v>33.322953599999998</v>
      </c>
      <c r="Q58" s="124"/>
      <c r="R58" s="317">
        <f>P50*0.02</f>
        <v>33.322953599999998</v>
      </c>
    </row>
    <row r="59" spans="1:18" ht="30" customHeight="1" thickBot="1" x14ac:dyDescent="0.35">
      <c r="A59" s="47" t="s">
        <v>98</v>
      </c>
      <c r="B59" s="48" t="s">
        <v>99</v>
      </c>
      <c r="C59" s="49" t="s">
        <v>31</v>
      </c>
      <c r="D59" s="50">
        <f>D53+D51+D50</f>
        <v>88117.477375609757</v>
      </c>
      <c r="E59" s="128">
        <f>E53+E51+E50</f>
        <v>54876.831579999998</v>
      </c>
      <c r="F59" s="129">
        <f>F53+F51+F50</f>
        <v>33240.645795609758</v>
      </c>
      <c r="G59" s="50">
        <f>G53+G51+G50</f>
        <v>57575.06220439024</v>
      </c>
      <c r="H59" s="128">
        <f t="shared" ref="H59" si="46">H53+H51+H50</f>
        <v>32707.601470000001</v>
      </c>
      <c r="I59" s="129">
        <f>I53+I51+I50</f>
        <v>24867.460734390246</v>
      </c>
      <c r="J59" s="50">
        <f>J53+J51+J50</f>
        <v>100.87656292682927</v>
      </c>
      <c r="K59" s="128">
        <f t="shared" ref="K59" si="47">K53+K51+K50</f>
        <v>73.221329999999995</v>
      </c>
      <c r="L59" s="129">
        <f>L53+L51+L50</f>
        <v>27.655232926829267</v>
      </c>
      <c r="M59" s="50">
        <f>M53+M51+M50</f>
        <v>28734.75318</v>
      </c>
      <c r="N59" s="128">
        <f t="shared" ref="N59" si="48">N53+N51+N50</f>
        <v>20857.137559999999</v>
      </c>
      <c r="O59" s="129">
        <f>O53+O51+O50</f>
        <v>7877.6156200000005</v>
      </c>
      <c r="P59" s="50">
        <f>P53+P51+P50</f>
        <v>1706.7854282926828</v>
      </c>
      <c r="Q59" s="128">
        <f t="shared" ref="Q59" si="49">Q53+Q51+Q50</f>
        <v>1238.87122</v>
      </c>
      <c r="R59" s="129">
        <f>R53+R51+R50</f>
        <v>467.91420829268293</v>
      </c>
    </row>
    <row r="60" spans="1:18" ht="15" customHeight="1" x14ac:dyDescent="0.3">
      <c r="A60" s="51"/>
      <c r="B60" s="52"/>
      <c r="C60" s="53"/>
      <c r="D60" s="54"/>
      <c r="E60" s="130"/>
      <c r="F60" s="131"/>
      <c r="G60" s="54"/>
      <c r="H60" s="130"/>
      <c r="I60" s="131"/>
      <c r="J60" s="55"/>
      <c r="K60" s="132"/>
      <c r="L60" s="131"/>
      <c r="M60" s="54"/>
      <c r="N60" s="130"/>
      <c r="O60" s="131"/>
      <c r="P60" s="54"/>
      <c r="Q60" s="130"/>
      <c r="R60" s="131"/>
    </row>
    <row r="61" spans="1:18" ht="35.4" customHeight="1" x14ac:dyDescent="0.3">
      <c r="A61" s="133" t="s">
        <v>143</v>
      </c>
      <c r="B61" s="134" t="s">
        <v>144</v>
      </c>
      <c r="C61" s="135" t="s">
        <v>145</v>
      </c>
      <c r="D61" s="136" t="s">
        <v>141</v>
      </c>
      <c r="E61" s="137" t="s">
        <v>141</v>
      </c>
      <c r="F61" s="138" t="s">
        <v>141</v>
      </c>
      <c r="G61" s="136" t="s">
        <v>141</v>
      </c>
      <c r="H61" s="137" t="s">
        <v>141</v>
      </c>
      <c r="I61" s="138" t="s">
        <v>141</v>
      </c>
      <c r="J61" s="136" t="s">
        <v>141</v>
      </c>
      <c r="K61" s="137" t="s">
        <v>141</v>
      </c>
      <c r="L61" s="138" t="s">
        <v>141</v>
      </c>
      <c r="M61" s="136" t="s">
        <v>141</v>
      </c>
      <c r="N61" s="137" t="s">
        <v>141</v>
      </c>
      <c r="O61" s="138" t="s">
        <v>141</v>
      </c>
      <c r="P61" s="136" t="s">
        <v>141</v>
      </c>
      <c r="Q61" s="137" t="s">
        <v>141</v>
      </c>
      <c r="R61" s="138" t="s">
        <v>141</v>
      </c>
    </row>
    <row r="62" spans="1:18" ht="22.8" customHeight="1" x14ac:dyDescent="0.3">
      <c r="A62" s="133" t="s">
        <v>146</v>
      </c>
      <c r="B62" s="139" t="s">
        <v>147</v>
      </c>
      <c r="C62" s="135" t="s">
        <v>148</v>
      </c>
      <c r="D62" s="140">
        <f>E62</f>
        <v>1202.0808849122911</v>
      </c>
      <c r="E62" s="141">
        <f>E59/E19</f>
        <v>1202.0808849122911</v>
      </c>
      <c r="F62" s="142" t="s">
        <v>141</v>
      </c>
      <c r="G62" s="140">
        <f>H62</f>
        <v>949.60487240218595</v>
      </c>
      <c r="H62" s="141">
        <f>H59/H19</f>
        <v>949.60487240218595</v>
      </c>
      <c r="I62" s="142" t="s">
        <v>141</v>
      </c>
      <c r="J62" s="140">
        <f>K62</f>
        <v>1977.955737439222</v>
      </c>
      <c r="K62" s="141">
        <f>K59/K19+0.07</f>
        <v>1977.955737439222</v>
      </c>
      <c r="L62" s="142" t="s">
        <v>141</v>
      </c>
      <c r="M62" s="140">
        <f>N62</f>
        <v>1977.9566553719892</v>
      </c>
      <c r="N62" s="141">
        <f>N59/N19</f>
        <v>1977.9566553719892</v>
      </c>
      <c r="O62" s="142" t="s">
        <v>141</v>
      </c>
      <c r="P62" s="140">
        <f>Q62</f>
        <v>1977.9632202956859</v>
      </c>
      <c r="Q62" s="141">
        <f>Q59/Q19+0.01</f>
        <v>1977.9632202956859</v>
      </c>
      <c r="R62" s="142" t="s">
        <v>141</v>
      </c>
    </row>
    <row r="63" spans="1:18" ht="35.4" customHeight="1" x14ac:dyDescent="0.3">
      <c r="A63" s="133" t="s">
        <v>149</v>
      </c>
      <c r="B63" s="139" t="s">
        <v>150</v>
      </c>
      <c r="C63" s="135" t="s">
        <v>151</v>
      </c>
      <c r="D63" s="143">
        <f>F63</f>
        <v>1032747.9695155673</v>
      </c>
      <c r="E63" s="144" t="s">
        <v>141</v>
      </c>
      <c r="F63" s="145">
        <f>F59/F15*1000</f>
        <v>1032747.9695155673</v>
      </c>
      <c r="G63" s="143">
        <f>I63</f>
        <v>1024013.8992843212</v>
      </c>
      <c r="H63" s="144" t="s">
        <v>141</v>
      </c>
      <c r="I63" s="145">
        <f>I59/I15*1000</f>
        <v>1024013.8992843212</v>
      </c>
      <c r="J63" s="143">
        <f>L63</f>
        <v>1059588.3584608913</v>
      </c>
      <c r="K63" s="144" t="s">
        <v>141</v>
      </c>
      <c r="L63" s="145">
        <f>L59/L15*1000+0.89</f>
        <v>1059588.3584608913</v>
      </c>
      <c r="M63" s="143">
        <f>O63</f>
        <v>1059588.3598310603</v>
      </c>
      <c r="N63" s="144" t="s">
        <v>141</v>
      </c>
      <c r="O63" s="145">
        <f>O59/O15*1000</f>
        <v>1059588.3598310603</v>
      </c>
      <c r="P63" s="143">
        <f>R63</f>
        <v>1059588.3639961118</v>
      </c>
      <c r="Q63" s="144" t="s">
        <v>141</v>
      </c>
      <c r="R63" s="145">
        <f>R59/R15*1000+0.03</f>
        <v>1059588.3639961118</v>
      </c>
    </row>
    <row r="64" spans="1:18" ht="35.4" customHeight="1" thickBot="1" x14ac:dyDescent="0.35">
      <c r="A64" s="133" t="s">
        <v>152</v>
      </c>
      <c r="B64" s="146" t="s">
        <v>153</v>
      </c>
      <c r="C64" s="147" t="s">
        <v>151</v>
      </c>
      <c r="D64" s="148">
        <f t="shared" ref="D64:R64" si="50">IFERROR(D63/12,"х")</f>
        <v>86062.330792963941</v>
      </c>
      <c r="E64" s="149" t="str">
        <f t="shared" si="50"/>
        <v>х</v>
      </c>
      <c r="F64" s="150">
        <f>IFERROR(F63/12,"х")</f>
        <v>86062.330792963941</v>
      </c>
      <c r="G64" s="148">
        <f t="shared" si="50"/>
        <v>85334.491607026765</v>
      </c>
      <c r="H64" s="149" t="str">
        <f t="shared" si="50"/>
        <v>х</v>
      </c>
      <c r="I64" s="150">
        <f t="shared" si="50"/>
        <v>85334.491607026765</v>
      </c>
      <c r="J64" s="148">
        <f>L64</f>
        <v>88299.029871740946</v>
      </c>
      <c r="K64" s="149" t="str">
        <f t="shared" si="50"/>
        <v>х</v>
      </c>
      <c r="L64" s="148">
        <f>IFERROR(L63/12,"х")</f>
        <v>88299.029871740946</v>
      </c>
      <c r="M64" s="148">
        <f t="shared" si="50"/>
        <v>88299.02998592169</v>
      </c>
      <c r="N64" s="149" t="str">
        <f t="shared" si="50"/>
        <v>х</v>
      </c>
      <c r="O64" s="150">
        <f t="shared" si="50"/>
        <v>88299.02998592169</v>
      </c>
      <c r="P64" s="148">
        <f t="shared" si="50"/>
        <v>88299.030333009316</v>
      </c>
      <c r="Q64" s="149" t="str">
        <f t="shared" si="50"/>
        <v>х</v>
      </c>
      <c r="R64" s="150">
        <f t="shared" si="50"/>
        <v>88299.030333009316</v>
      </c>
    </row>
    <row r="65" spans="1:18" ht="35.4" customHeight="1" x14ac:dyDescent="0.3">
      <c r="A65" s="151" t="s">
        <v>154</v>
      </c>
      <c r="B65" s="152" t="s">
        <v>155</v>
      </c>
      <c r="C65" s="153" t="s">
        <v>145</v>
      </c>
      <c r="D65" s="154" t="s">
        <v>141</v>
      </c>
      <c r="E65" s="155" t="s">
        <v>141</v>
      </c>
      <c r="F65" s="156" t="s">
        <v>141</v>
      </c>
      <c r="G65" s="154" t="s">
        <v>141</v>
      </c>
      <c r="H65" s="155" t="s">
        <v>141</v>
      </c>
      <c r="I65" s="156" t="s">
        <v>141</v>
      </c>
      <c r="J65" s="154" t="s">
        <v>141</v>
      </c>
      <c r="K65" s="155" t="s">
        <v>141</v>
      </c>
      <c r="L65" s="156" t="s">
        <v>141</v>
      </c>
      <c r="M65" s="154" t="s">
        <v>141</v>
      </c>
      <c r="N65" s="155" t="s">
        <v>141</v>
      </c>
      <c r="O65" s="156" t="s">
        <v>141</v>
      </c>
      <c r="P65" s="154" t="s">
        <v>141</v>
      </c>
      <c r="Q65" s="155" t="s">
        <v>141</v>
      </c>
      <c r="R65" s="156" t="s">
        <v>141</v>
      </c>
    </row>
    <row r="66" spans="1:18" ht="26.4" customHeight="1" x14ac:dyDescent="0.3">
      <c r="A66" s="157" t="s">
        <v>156</v>
      </c>
      <c r="B66" s="158" t="s">
        <v>147</v>
      </c>
      <c r="C66" s="159" t="s">
        <v>148</v>
      </c>
      <c r="D66" s="160">
        <f>D62*1.2</f>
        <v>1442.4970618947493</v>
      </c>
      <c r="E66" s="161">
        <f>E62*1.2</f>
        <v>1442.4970618947493</v>
      </c>
      <c r="F66" s="162" t="s">
        <v>141</v>
      </c>
      <c r="G66" s="160">
        <f>G62*1.2</f>
        <v>1139.525846882623</v>
      </c>
      <c r="H66" s="161">
        <f>H62*1.2</f>
        <v>1139.525846882623</v>
      </c>
      <c r="I66" s="162" t="s">
        <v>141</v>
      </c>
      <c r="J66" s="160">
        <f>J62*1.2</f>
        <v>2373.5468849270665</v>
      </c>
      <c r="K66" s="161">
        <f>K62*1.2</f>
        <v>2373.5468849270665</v>
      </c>
      <c r="L66" s="162" t="s">
        <v>141</v>
      </c>
      <c r="M66" s="160">
        <f>M62*1.2</f>
        <v>2373.5479864463869</v>
      </c>
      <c r="N66" s="161">
        <f>N62*1.2</f>
        <v>2373.5479864463869</v>
      </c>
      <c r="O66" s="162" t="s">
        <v>141</v>
      </c>
      <c r="P66" s="160">
        <f>P62*1.2</f>
        <v>2373.5558643548229</v>
      </c>
      <c r="Q66" s="161">
        <f>Q62*1.2-0.01</f>
        <v>2373.5458643548227</v>
      </c>
      <c r="R66" s="162" t="s">
        <v>141</v>
      </c>
    </row>
    <row r="67" spans="1:18" ht="35.4" customHeight="1" x14ac:dyDescent="0.3">
      <c r="A67" s="157" t="s">
        <v>157</v>
      </c>
      <c r="B67" s="158" t="s">
        <v>158</v>
      </c>
      <c r="C67" s="159" t="s">
        <v>151</v>
      </c>
      <c r="D67" s="91">
        <f>D63*1.2</f>
        <v>1239297.5634186808</v>
      </c>
      <c r="E67" s="163" t="s">
        <v>141</v>
      </c>
      <c r="F67" s="164">
        <f>F63*1.2</f>
        <v>1239297.5634186808</v>
      </c>
      <c r="G67" s="91">
        <f>G63*1.2</f>
        <v>1228816.6791411855</v>
      </c>
      <c r="H67" s="163" t="s">
        <v>141</v>
      </c>
      <c r="I67" s="164">
        <f>I63*1.2</f>
        <v>1228816.6791411855</v>
      </c>
      <c r="J67" s="91">
        <f>L67</f>
        <v>1271506.0301530694</v>
      </c>
      <c r="K67" s="163" t="s">
        <v>141</v>
      </c>
      <c r="L67" s="164">
        <f>L63*1.2</f>
        <v>1271506.0301530694</v>
      </c>
      <c r="M67" s="91">
        <f>M63*1.2</f>
        <v>1271506.0317972724</v>
      </c>
      <c r="N67" s="163" t="s">
        <v>141</v>
      </c>
      <c r="O67" s="164">
        <f>O63*1.2</f>
        <v>1271506.0317972724</v>
      </c>
      <c r="P67" s="91">
        <f>R67</f>
        <v>1271506.0267953342</v>
      </c>
      <c r="Q67" s="163" t="s">
        <v>141</v>
      </c>
      <c r="R67" s="164">
        <f>R63*1.2-0.01</f>
        <v>1271506.0267953342</v>
      </c>
    </row>
    <row r="68" spans="1:18" ht="35.4" customHeight="1" thickBot="1" x14ac:dyDescent="0.35">
      <c r="A68" s="165" t="s">
        <v>159</v>
      </c>
      <c r="B68" s="166" t="s">
        <v>160</v>
      </c>
      <c r="C68" s="167" t="s">
        <v>151</v>
      </c>
      <c r="D68" s="168">
        <f t="shared" ref="D68:R68" si="51">IFERROR(D67/12,"х")</f>
        <v>103274.79695155674</v>
      </c>
      <c r="E68" s="169" t="str">
        <f t="shared" si="51"/>
        <v>х</v>
      </c>
      <c r="F68" s="170">
        <f t="shared" si="51"/>
        <v>103274.79695155674</v>
      </c>
      <c r="G68" s="168">
        <f t="shared" si="51"/>
        <v>102401.38992843212</v>
      </c>
      <c r="H68" s="169" t="str">
        <f t="shared" si="51"/>
        <v>х</v>
      </c>
      <c r="I68" s="170">
        <f t="shared" si="51"/>
        <v>102401.38992843212</v>
      </c>
      <c r="J68" s="168">
        <f t="shared" si="51"/>
        <v>105958.83584608912</v>
      </c>
      <c r="K68" s="169" t="str">
        <f t="shared" si="51"/>
        <v>х</v>
      </c>
      <c r="L68" s="170">
        <f t="shared" si="51"/>
        <v>105958.83584608912</v>
      </c>
      <c r="M68" s="168">
        <f t="shared" si="51"/>
        <v>105958.83598310604</v>
      </c>
      <c r="N68" s="169" t="str">
        <f t="shared" si="51"/>
        <v>х</v>
      </c>
      <c r="O68" s="170">
        <f t="shared" si="51"/>
        <v>105958.83598310604</v>
      </c>
      <c r="P68" s="168">
        <f t="shared" si="51"/>
        <v>105958.83556627785</v>
      </c>
      <c r="Q68" s="169" t="str">
        <f t="shared" si="51"/>
        <v>х</v>
      </c>
      <c r="R68" s="170">
        <f t="shared" si="51"/>
        <v>105958.83556627785</v>
      </c>
    </row>
    <row r="69" spans="1:18" ht="35.4" customHeight="1" thickBot="1" x14ac:dyDescent="0.35">
      <c r="A69" s="57"/>
      <c r="B69" s="356" t="s">
        <v>105</v>
      </c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8"/>
    </row>
    <row r="70" spans="1:18" s="332" customFormat="1" ht="23.4" customHeight="1" x14ac:dyDescent="0.3">
      <c r="A70" s="327">
        <v>1</v>
      </c>
      <c r="B70" s="328" t="s">
        <v>30</v>
      </c>
      <c r="C70" s="59" t="s">
        <v>31</v>
      </c>
      <c r="D70" s="329">
        <f>D71+D77+D78+D82</f>
        <v>32028.382469999997</v>
      </c>
      <c r="E70" s="330">
        <f>E71+E77+E78+E82</f>
        <v>11897.304100000001</v>
      </c>
      <c r="F70" s="331">
        <f t="shared" ref="F70:R70" si="52">F71+F77+F78+F82</f>
        <v>20131.078370000003</v>
      </c>
      <c r="G70" s="329">
        <f>G71+G77+G78+G82</f>
        <v>23580.381710000001</v>
      </c>
      <c r="H70" s="330">
        <f t="shared" si="52"/>
        <v>8976.3349300000009</v>
      </c>
      <c r="I70" s="331">
        <f t="shared" si="52"/>
        <v>14604.046780000001</v>
      </c>
      <c r="J70" s="329">
        <f t="shared" si="52"/>
        <v>27.902349999999998</v>
      </c>
      <c r="K70" s="330">
        <f t="shared" si="52"/>
        <v>9.6474799999999998</v>
      </c>
      <c r="L70" s="331">
        <f t="shared" si="52"/>
        <v>18.25487</v>
      </c>
      <c r="M70" s="329">
        <f t="shared" si="52"/>
        <v>7948.0032900000006</v>
      </c>
      <c r="N70" s="330">
        <f t="shared" si="52"/>
        <v>2748.0907299999999</v>
      </c>
      <c r="O70" s="331">
        <f t="shared" si="52"/>
        <v>5199.9125600000007</v>
      </c>
      <c r="P70" s="329">
        <f t="shared" si="52"/>
        <v>472.09511999999995</v>
      </c>
      <c r="Q70" s="330">
        <f t="shared" si="52"/>
        <v>163.23096000000001</v>
      </c>
      <c r="R70" s="331">
        <f t="shared" si="52"/>
        <v>308.86415999999997</v>
      </c>
    </row>
    <row r="71" spans="1:18" ht="18.600000000000001" customHeight="1" x14ac:dyDescent="0.3">
      <c r="A71" s="58" t="s">
        <v>32</v>
      </c>
      <c r="B71" s="37" t="s">
        <v>33</v>
      </c>
      <c r="C71" s="60" t="s">
        <v>31</v>
      </c>
      <c r="D71" s="46">
        <f t="shared" ref="D71:H71" si="53">D72+D73+D74+D75</f>
        <v>16765.868549999999</v>
      </c>
      <c r="E71" s="171">
        <f>E72+E73+E74+E75</f>
        <v>11897.304100000001</v>
      </c>
      <c r="F71" s="172">
        <f t="shared" si="53"/>
        <v>4868.5644499999999</v>
      </c>
      <c r="G71" s="46">
        <f>G72+G73+G74+G75</f>
        <v>12065.047170000002</v>
      </c>
      <c r="H71" s="171">
        <f t="shared" si="53"/>
        <v>8976.3349300000009</v>
      </c>
      <c r="I71" s="172">
        <f>I72+I73+I74+I75</f>
        <v>3088.7122399999998</v>
      </c>
      <c r="J71" s="46">
        <f t="shared" ref="J71:R71" si="54">J72+J73+J74+J75</f>
        <v>15.526039999999998</v>
      </c>
      <c r="K71" s="171">
        <f t="shared" si="54"/>
        <v>9.6474799999999998</v>
      </c>
      <c r="L71" s="172">
        <f t="shared" si="54"/>
        <v>5.8785600000000002</v>
      </c>
      <c r="M71" s="46">
        <f t="shared" si="54"/>
        <v>4422.60185</v>
      </c>
      <c r="N71" s="171">
        <f t="shared" si="54"/>
        <v>2748.0907299999999</v>
      </c>
      <c r="O71" s="172">
        <f t="shared" si="54"/>
        <v>1674.5111200000001</v>
      </c>
      <c r="P71" s="46">
        <f t="shared" si="54"/>
        <v>262.69349</v>
      </c>
      <c r="Q71" s="171">
        <f t="shared" si="54"/>
        <v>163.23096000000001</v>
      </c>
      <c r="R71" s="172">
        <f t="shared" si="54"/>
        <v>99.462530000000001</v>
      </c>
    </row>
    <row r="72" spans="1:18" ht="18.600000000000001" customHeight="1" x14ac:dyDescent="0.3">
      <c r="A72" s="58" t="s">
        <v>34</v>
      </c>
      <c r="B72" s="37" t="s">
        <v>43</v>
      </c>
      <c r="C72" s="60" t="s">
        <v>31</v>
      </c>
      <c r="D72" s="46">
        <f>E72+F72</f>
        <v>11897.304100000001</v>
      </c>
      <c r="E72" s="171">
        <f>H72+K72+N72+Q72</f>
        <v>11897.304100000001</v>
      </c>
      <c r="F72" s="171">
        <f>I72+L72+O72+R72</f>
        <v>0</v>
      </c>
      <c r="G72" s="46">
        <f>H72+I72</f>
        <v>8976.3349300000009</v>
      </c>
      <c r="H72" s="171">
        <v>8976.3349300000009</v>
      </c>
      <c r="I72" s="171"/>
      <c r="J72" s="46">
        <f>K72+L72</f>
        <v>9.6474799999999998</v>
      </c>
      <c r="K72" s="171">
        <v>9.6474799999999998</v>
      </c>
      <c r="L72" s="171"/>
      <c r="M72" s="46">
        <f>N72+O72</f>
        <v>2748.0907299999999</v>
      </c>
      <c r="N72" s="171">
        <v>2748.0907299999999</v>
      </c>
      <c r="O72" s="171"/>
      <c r="P72" s="46">
        <f>Q72+R72</f>
        <v>163.23096000000001</v>
      </c>
      <c r="Q72" s="171">
        <v>163.23096000000001</v>
      </c>
      <c r="R72" s="172"/>
    </row>
    <row r="73" spans="1:18" ht="35.4" customHeight="1" x14ac:dyDescent="0.3">
      <c r="A73" s="15" t="s">
        <v>42</v>
      </c>
      <c r="B73" s="37" t="s">
        <v>106</v>
      </c>
      <c r="C73" s="60" t="s">
        <v>31</v>
      </c>
      <c r="D73" s="61">
        <v>0</v>
      </c>
      <c r="E73" s="171">
        <f t="shared" ref="E73:F95" si="55">H73+K73+N73+Q73</f>
        <v>0</v>
      </c>
      <c r="F73" s="171">
        <f t="shared" si="55"/>
        <v>0</v>
      </c>
      <c r="G73" s="61">
        <v>0</v>
      </c>
      <c r="H73" s="171">
        <v>0</v>
      </c>
      <c r="I73" s="171"/>
      <c r="J73" s="61">
        <v>0</v>
      </c>
      <c r="K73" s="171">
        <v>0</v>
      </c>
      <c r="L73" s="171"/>
      <c r="M73" s="61">
        <v>0</v>
      </c>
      <c r="N73" s="171">
        <v>0</v>
      </c>
      <c r="O73" s="171"/>
      <c r="P73" s="61">
        <v>0</v>
      </c>
      <c r="Q73" s="171">
        <v>0</v>
      </c>
      <c r="R73" s="172"/>
    </row>
    <row r="74" spans="1:18" ht="35.4" customHeight="1" x14ac:dyDescent="0.3">
      <c r="A74" s="15" t="s">
        <v>44</v>
      </c>
      <c r="B74" s="37" t="s">
        <v>107</v>
      </c>
      <c r="C74" s="60" t="s">
        <v>31</v>
      </c>
      <c r="D74" s="46">
        <f>E74+F74</f>
        <v>10.385759999999999</v>
      </c>
      <c r="E74" s="171">
        <f t="shared" si="55"/>
        <v>0</v>
      </c>
      <c r="F74" s="171">
        <f t="shared" si="55"/>
        <v>10.385759999999999</v>
      </c>
      <c r="G74" s="46">
        <f>H74+I74</f>
        <v>7.8358999999999996</v>
      </c>
      <c r="H74" s="171"/>
      <c r="I74" s="171">
        <v>7.8358999999999996</v>
      </c>
      <c r="J74" s="46">
        <f t="shared" ref="J74:J89" si="56">K74+L74</f>
        <v>8.4200000000000004E-3</v>
      </c>
      <c r="K74" s="171"/>
      <c r="L74" s="171">
        <v>8.4200000000000004E-3</v>
      </c>
      <c r="M74" s="46">
        <f t="shared" ref="M74:M89" si="57">N74+O74</f>
        <v>2.3989500000000001</v>
      </c>
      <c r="N74" s="171"/>
      <c r="O74" s="171">
        <v>2.3989500000000001</v>
      </c>
      <c r="P74" s="46">
        <f t="shared" ref="P74:P89" si="58">Q74+R74</f>
        <v>0.14249000000000001</v>
      </c>
      <c r="Q74" s="171"/>
      <c r="R74" s="172">
        <v>0.14249000000000001</v>
      </c>
    </row>
    <row r="75" spans="1:18" ht="19.2" customHeight="1" x14ac:dyDescent="0.3">
      <c r="A75" s="15" t="s">
        <v>50</v>
      </c>
      <c r="B75" s="37" t="s">
        <v>53</v>
      </c>
      <c r="C75" s="60" t="s">
        <v>31</v>
      </c>
      <c r="D75" s="46">
        <f>E75+F75</f>
        <v>4858.1786899999997</v>
      </c>
      <c r="E75" s="171">
        <f t="shared" si="55"/>
        <v>0</v>
      </c>
      <c r="F75" s="171">
        <f t="shared" si="55"/>
        <v>4858.1786899999997</v>
      </c>
      <c r="G75" s="46">
        <f>H75+I75</f>
        <v>3080.8763399999998</v>
      </c>
      <c r="H75" s="171"/>
      <c r="I75" s="171">
        <v>3080.8763399999998</v>
      </c>
      <c r="J75" s="46">
        <f t="shared" si="56"/>
        <v>5.8701400000000001</v>
      </c>
      <c r="K75" s="171"/>
      <c r="L75" s="171">
        <v>5.8701400000000001</v>
      </c>
      <c r="M75" s="46">
        <f t="shared" si="57"/>
        <v>1672.1121700000001</v>
      </c>
      <c r="N75" s="171"/>
      <c r="O75" s="171">
        <v>1672.1121700000001</v>
      </c>
      <c r="P75" s="46">
        <f t="shared" si="58"/>
        <v>99.320040000000006</v>
      </c>
      <c r="Q75" s="171"/>
      <c r="R75" s="172">
        <v>99.320040000000006</v>
      </c>
    </row>
    <row r="76" spans="1:18" ht="35.4" customHeight="1" x14ac:dyDescent="0.3">
      <c r="A76" s="15" t="s">
        <v>108</v>
      </c>
      <c r="B76" s="62" t="s">
        <v>109</v>
      </c>
      <c r="C76" s="60" t="s">
        <v>31</v>
      </c>
      <c r="D76" s="173">
        <f>E76+F76</f>
        <v>3688.7669799999999</v>
      </c>
      <c r="E76" s="171">
        <f t="shared" si="55"/>
        <v>0</v>
      </c>
      <c r="F76" s="171">
        <f>I76+L76+O76+R76</f>
        <v>3688.7669799999999</v>
      </c>
      <c r="G76" s="173">
        <f>H76+I76</f>
        <v>2198.5729999999999</v>
      </c>
      <c r="H76" s="171"/>
      <c r="I76" s="171">
        <v>2198.5729999999999</v>
      </c>
      <c r="J76" s="173">
        <f t="shared" si="56"/>
        <v>4.9218700000000002</v>
      </c>
      <c r="K76" s="171"/>
      <c r="L76" s="171">
        <v>4.9218700000000002</v>
      </c>
      <c r="M76" s="173">
        <f t="shared" si="57"/>
        <v>1401.9964</v>
      </c>
      <c r="N76" s="171"/>
      <c r="O76" s="171">
        <v>1401.9964</v>
      </c>
      <c r="P76" s="173">
        <f t="shared" si="58"/>
        <v>83.275710000000004</v>
      </c>
      <c r="Q76" s="171"/>
      <c r="R76" s="172">
        <v>83.275710000000004</v>
      </c>
    </row>
    <row r="77" spans="1:18" ht="22.8" customHeight="1" x14ac:dyDescent="0.3">
      <c r="A77" s="15" t="s">
        <v>54</v>
      </c>
      <c r="B77" s="63" t="s">
        <v>55</v>
      </c>
      <c r="C77" s="60" t="s">
        <v>31</v>
      </c>
      <c r="D77" s="46">
        <f t="shared" ref="D77:D95" si="59">E77+F77</f>
        <v>9835.5155600000016</v>
      </c>
      <c r="E77" s="171">
        <f t="shared" si="55"/>
        <v>0</v>
      </c>
      <c r="F77" s="171">
        <f t="shared" si="55"/>
        <v>9835.5155600000016</v>
      </c>
      <c r="G77" s="46">
        <f t="shared" ref="G77:G89" si="60">H77+I77</f>
        <v>7420.7468500000004</v>
      </c>
      <c r="H77" s="171"/>
      <c r="I77" s="171">
        <v>7420.7468500000004</v>
      </c>
      <c r="J77" s="46">
        <f t="shared" si="56"/>
        <v>7.9755799999999999</v>
      </c>
      <c r="K77" s="171"/>
      <c r="L77" s="171">
        <v>7.9755799999999999</v>
      </c>
      <c r="M77" s="46">
        <f t="shared" si="57"/>
        <v>2271.8499000000002</v>
      </c>
      <c r="N77" s="171"/>
      <c r="O77" s="171">
        <v>2271.8499000000002</v>
      </c>
      <c r="P77" s="46">
        <f t="shared" si="58"/>
        <v>134.94323</v>
      </c>
      <c r="Q77" s="171"/>
      <c r="R77" s="172">
        <v>134.94323</v>
      </c>
    </row>
    <row r="78" spans="1:18" ht="19.8" customHeight="1" x14ac:dyDescent="0.3">
      <c r="A78" s="15" t="s">
        <v>56</v>
      </c>
      <c r="B78" s="37" t="s">
        <v>57</v>
      </c>
      <c r="C78" s="60" t="s">
        <v>31</v>
      </c>
      <c r="D78" s="46">
        <f>D79+D80+D81</f>
        <v>4496.1729699999996</v>
      </c>
      <c r="E78" s="171">
        <f t="shared" si="55"/>
        <v>0</v>
      </c>
      <c r="F78" s="171">
        <f t="shared" si="55"/>
        <v>4496.1729700000005</v>
      </c>
      <c r="G78" s="46">
        <f>G79+G80+G81</f>
        <v>3392.2940900000003</v>
      </c>
      <c r="H78" s="171"/>
      <c r="I78" s="171">
        <f>I79+I80+I81</f>
        <v>3392.2940900000003</v>
      </c>
      <c r="J78" s="46">
        <f t="shared" ref="J78:P78" si="61">J79+J80+J81</f>
        <v>3.6459299999999999</v>
      </c>
      <c r="K78" s="171"/>
      <c r="L78" s="171">
        <f>L79+L80+L81</f>
        <v>3.6459299999999999</v>
      </c>
      <c r="M78" s="46">
        <f t="shared" si="61"/>
        <v>1038.54547</v>
      </c>
      <c r="N78" s="171"/>
      <c r="O78" s="171">
        <f>O79+O80+O81</f>
        <v>1038.54547</v>
      </c>
      <c r="P78" s="46">
        <f t="shared" si="61"/>
        <v>61.687480000000001</v>
      </c>
      <c r="Q78" s="171"/>
      <c r="R78" s="171">
        <f>R79+R80+R81</f>
        <v>61.687480000000001</v>
      </c>
    </row>
    <row r="79" spans="1:18" ht="32.4" customHeight="1" x14ac:dyDescent="0.3">
      <c r="A79" s="15" t="s">
        <v>58</v>
      </c>
      <c r="B79" s="37" t="s">
        <v>59</v>
      </c>
      <c r="C79" s="60" t="s">
        <v>31</v>
      </c>
      <c r="D79" s="46">
        <f>E79+F79</f>
        <v>2084.22417</v>
      </c>
      <c r="E79" s="171">
        <f t="shared" si="55"/>
        <v>0</v>
      </c>
      <c r="F79" s="171">
        <f>I79+L79+O79+R79</f>
        <v>2084.22417</v>
      </c>
      <c r="G79" s="46">
        <f t="shared" si="60"/>
        <v>1572.5154199999999</v>
      </c>
      <c r="H79" s="171"/>
      <c r="I79" s="171">
        <v>1572.5154199999999</v>
      </c>
      <c r="J79" s="46">
        <f t="shared" si="56"/>
        <v>1.6900900000000001</v>
      </c>
      <c r="K79" s="171"/>
      <c r="L79" s="171">
        <v>1.6900900000000001</v>
      </c>
      <c r="M79" s="46">
        <f t="shared" si="57"/>
        <v>481.42311000000001</v>
      </c>
      <c r="N79" s="171"/>
      <c r="O79" s="171">
        <v>481.42311000000001</v>
      </c>
      <c r="P79" s="46">
        <f t="shared" si="58"/>
        <v>28.595549999999999</v>
      </c>
      <c r="Q79" s="171"/>
      <c r="R79" s="172">
        <v>28.595549999999999</v>
      </c>
    </row>
    <row r="80" spans="1:18" ht="18.600000000000001" customHeight="1" x14ac:dyDescent="0.3">
      <c r="A80" s="15" t="s">
        <v>60</v>
      </c>
      <c r="B80" s="37" t="s">
        <v>110</v>
      </c>
      <c r="C80" s="60" t="s">
        <v>31</v>
      </c>
      <c r="D80" s="46">
        <f>E80+F80</f>
        <v>2113.85421</v>
      </c>
      <c r="E80" s="171">
        <f t="shared" si="55"/>
        <v>0</v>
      </c>
      <c r="F80" s="171">
        <f t="shared" si="55"/>
        <v>2113.85421</v>
      </c>
      <c r="G80" s="46">
        <f t="shared" si="60"/>
        <v>1594.87084</v>
      </c>
      <c r="H80" s="171"/>
      <c r="I80" s="171">
        <v>1594.87084</v>
      </c>
      <c r="J80" s="46">
        <f t="shared" si="56"/>
        <v>1.7141200000000001</v>
      </c>
      <c r="K80" s="171"/>
      <c r="L80" s="171">
        <v>1.7141200000000001</v>
      </c>
      <c r="M80" s="46">
        <f t="shared" si="57"/>
        <v>488.26718</v>
      </c>
      <c r="N80" s="171"/>
      <c r="O80" s="171">
        <v>488.26718</v>
      </c>
      <c r="P80" s="46">
        <f t="shared" si="58"/>
        <v>29.00207</v>
      </c>
      <c r="Q80" s="171"/>
      <c r="R80" s="172">
        <v>29.00207</v>
      </c>
    </row>
    <row r="81" spans="1:18" ht="18.600000000000001" customHeight="1" x14ac:dyDescent="0.3">
      <c r="A81" s="15" t="s">
        <v>62</v>
      </c>
      <c r="B81" s="64" t="s">
        <v>111</v>
      </c>
      <c r="C81" s="60" t="s">
        <v>31</v>
      </c>
      <c r="D81" s="46">
        <f>E81+F81</f>
        <v>298.09458999999998</v>
      </c>
      <c r="E81" s="171">
        <f t="shared" si="55"/>
        <v>0</v>
      </c>
      <c r="F81" s="171">
        <f>I81+L81+O81+R81</f>
        <v>298.09458999999998</v>
      </c>
      <c r="G81" s="46">
        <f t="shared" si="60"/>
        <v>224.90782999999999</v>
      </c>
      <c r="H81" s="171"/>
      <c r="I81" s="171">
        <v>224.90782999999999</v>
      </c>
      <c r="J81" s="46">
        <f t="shared" si="56"/>
        <v>0.24171999999999999</v>
      </c>
      <c r="K81" s="171"/>
      <c r="L81" s="171">
        <v>0.24171999999999999</v>
      </c>
      <c r="M81" s="46">
        <f t="shared" si="57"/>
        <v>68.855180000000004</v>
      </c>
      <c r="N81" s="171"/>
      <c r="O81" s="171">
        <v>68.855180000000004</v>
      </c>
      <c r="P81" s="46">
        <f t="shared" si="58"/>
        <v>4.0898599999999998</v>
      </c>
      <c r="Q81" s="171"/>
      <c r="R81" s="172">
        <v>4.0898599999999998</v>
      </c>
    </row>
    <row r="82" spans="1:18" ht="18.600000000000001" customHeight="1" x14ac:dyDescent="0.3">
      <c r="A82" s="15" t="s">
        <v>64</v>
      </c>
      <c r="B82" s="28" t="s">
        <v>65</v>
      </c>
      <c r="C82" s="60" t="s">
        <v>31</v>
      </c>
      <c r="D82" s="46">
        <f>D83+D84+D85</f>
        <v>930.82538999999997</v>
      </c>
      <c r="E82" s="171">
        <f t="shared" si="55"/>
        <v>0</v>
      </c>
      <c r="F82" s="171">
        <f t="shared" si="55"/>
        <v>930.82539000000008</v>
      </c>
      <c r="G82" s="46">
        <f>G83+G84+G85</f>
        <v>702.29359999999997</v>
      </c>
      <c r="H82" s="171"/>
      <c r="I82" s="171">
        <f>I83+I84+I85</f>
        <v>702.29359999999997</v>
      </c>
      <c r="J82" s="46">
        <f t="shared" ref="J82:P82" si="62">J83+J84+J85</f>
        <v>0.75479999999999992</v>
      </c>
      <c r="K82" s="171"/>
      <c r="L82" s="171">
        <f>L83+L84+L85</f>
        <v>0.75479999999999992</v>
      </c>
      <c r="M82" s="46">
        <f t="shared" si="62"/>
        <v>215.00606999999999</v>
      </c>
      <c r="N82" s="171"/>
      <c r="O82" s="171">
        <f>O83+O84+O85</f>
        <v>215.00606999999999</v>
      </c>
      <c r="P82" s="46">
        <f t="shared" si="62"/>
        <v>12.77092</v>
      </c>
      <c r="Q82" s="171"/>
      <c r="R82" s="171">
        <f>R83+R84+R85</f>
        <v>12.77092</v>
      </c>
    </row>
    <row r="83" spans="1:18" ht="18.600000000000001" customHeight="1" x14ac:dyDescent="0.3">
      <c r="A83" s="15" t="s">
        <v>66</v>
      </c>
      <c r="B83" s="37" t="s">
        <v>67</v>
      </c>
      <c r="C83" s="60" t="s">
        <v>31</v>
      </c>
      <c r="D83" s="46">
        <f t="shared" si="59"/>
        <v>638.04314999999997</v>
      </c>
      <c r="E83" s="171">
        <f t="shared" si="55"/>
        <v>0</v>
      </c>
      <c r="F83" s="171">
        <f t="shared" si="55"/>
        <v>638.04314999999997</v>
      </c>
      <c r="G83" s="46">
        <f t="shared" si="60"/>
        <v>481.39384999999999</v>
      </c>
      <c r="H83" s="171"/>
      <c r="I83" s="171">
        <v>481.39384999999999</v>
      </c>
      <c r="J83" s="46">
        <f t="shared" si="56"/>
        <v>0.51739000000000002</v>
      </c>
      <c r="K83" s="171"/>
      <c r="L83" s="171">
        <v>0.51739000000000002</v>
      </c>
      <c r="M83" s="46">
        <f t="shared" si="57"/>
        <v>147.37796</v>
      </c>
      <c r="N83" s="171"/>
      <c r="O83" s="171">
        <v>147.37796</v>
      </c>
      <c r="P83" s="46">
        <f t="shared" si="58"/>
        <v>8.7539499999999997</v>
      </c>
      <c r="Q83" s="171"/>
      <c r="R83" s="172">
        <v>8.7539499999999997</v>
      </c>
    </row>
    <row r="84" spans="1:18" ht="35.4" customHeight="1" x14ac:dyDescent="0.3">
      <c r="A84" s="15" t="s">
        <v>68</v>
      </c>
      <c r="B84" s="37" t="s">
        <v>59</v>
      </c>
      <c r="C84" s="60" t="s">
        <v>31</v>
      </c>
      <c r="D84" s="46">
        <f t="shared" si="59"/>
        <v>132.14283</v>
      </c>
      <c r="E84" s="171">
        <f t="shared" si="55"/>
        <v>0</v>
      </c>
      <c r="F84" s="171">
        <f t="shared" si="55"/>
        <v>132.14283</v>
      </c>
      <c r="G84" s="46">
        <f t="shared" si="60"/>
        <v>99.699759999999998</v>
      </c>
      <c r="H84" s="171"/>
      <c r="I84" s="171">
        <v>99.699759999999998</v>
      </c>
      <c r="J84" s="46">
        <f t="shared" si="56"/>
        <v>0.10715</v>
      </c>
      <c r="K84" s="171"/>
      <c r="L84" s="171">
        <v>0.10715</v>
      </c>
      <c r="M84" s="46">
        <f t="shared" si="57"/>
        <v>30.522919999999999</v>
      </c>
      <c r="N84" s="171"/>
      <c r="O84" s="171">
        <v>30.522919999999999</v>
      </c>
      <c r="P84" s="46">
        <f t="shared" si="58"/>
        <v>1.8129999999999999</v>
      </c>
      <c r="Q84" s="171"/>
      <c r="R84" s="172">
        <v>1.8129999999999999</v>
      </c>
    </row>
    <row r="85" spans="1:18" ht="21" customHeight="1" x14ac:dyDescent="0.3">
      <c r="A85" s="15" t="s">
        <v>69</v>
      </c>
      <c r="B85" s="37" t="s">
        <v>70</v>
      </c>
      <c r="C85" s="60" t="s">
        <v>31</v>
      </c>
      <c r="D85" s="46">
        <f t="shared" si="59"/>
        <v>160.63941</v>
      </c>
      <c r="E85" s="171">
        <f t="shared" si="55"/>
        <v>0</v>
      </c>
      <c r="F85" s="171">
        <f t="shared" si="55"/>
        <v>160.63941</v>
      </c>
      <c r="G85" s="46">
        <f t="shared" si="60"/>
        <v>121.19999</v>
      </c>
      <c r="H85" s="171"/>
      <c r="I85" s="171">
        <v>121.19999</v>
      </c>
      <c r="J85" s="46">
        <f t="shared" si="56"/>
        <v>0.13025999999999999</v>
      </c>
      <c r="K85" s="171"/>
      <c r="L85" s="171">
        <v>0.13025999999999999</v>
      </c>
      <c r="M85" s="46">
        <f t="shared" si="57"/>
        <v>37.10519</v>
      </c>
      <c r="N85" s="171"/>
      <c r="O85" s="171">
        <v>37.10519</v>
      </c>
      <c r="P85" s="46">
        <f t="shared" si="58"/>
        <v>2.20397</v>
      </c>
      <c r="Q85" s="171"/>
      <c r="R85" s="172">
        <v>2.20397</v>
      </c>
    </row>
    <row r="86" spans="1:18" ht="21" customHeight="1" x14ac:dyDescent="0.3">
      <c r="A86" s="15">
        <v>2</v>
      </c>
      <c r="B86" s="65" t="s">
        <v>71</v>
      </c>
      <c r="C86" s="66" t="s">
        <v>31</v>
      </c>
      <c r="D86" s="67">
        <f>D87+D88+D89</f>
        <v>2383.6235099999999</v>
      </c>
      <c r="E86" s="171">
        <f t="shared" si="55"/>
        <v>0</v>
      </c>
      <c r="F86" s="171">
        <f>I86+L86+O86+R86</f>
        <v>2383.6235099999999</v>
      </c>
      <c r="G86" s="67">
        <f>G87+G88+G89</f>
        <v>1798.4076700000001</v>
      </c>
      <c r="H86" s="171"/>
      <c r="I86" s="171">
        <f>I87+I88+I89</f>
        <v>1798.4076700000001</v>
      </c>
      <c r="J86" s="67">
        <f t="shared" ref="J86:P86" si="63">J87+J88+J89</f>
        <v>1.9328799999999999</v>
      </c>
      <c r="K86" s="171"/>
      <c r="L86" s="171">
        <f>L87+L88+L89</f>
        <v>1.9328799999999999</v>
      </c>
      <c r="M86" s="67">
        <f t="shared" si="63"/>
        <v>550.57965000000002</v>
      </c>
      <c r="N86" s="171"/>
      <c r="O86" s="171">
        <f>O87+O88+O89</f>
        <v>550.57965000000002</v>
      </c>
      <c r="P86" s="67">
        <f t="shared" si="63"/>
        <v>32.703310000000002</v>
      </c>
      <c r="Q86" s="171"/>
      <c r="R86" s="171">
        <f>R87+R88+R89</f>
        <v>32.703310000000002</v>
      </c>
    </row>
    <row r="87" spans="1:18" ht="21" customHeight="1" x14ac:dyDescent="0.3">
      <c r="A87" s="15" t="s">
        <v>72</v>
      </c>
      <c r="B87" s="38" t="s">
        <v>67</v>
      </c>
      <c r="C87" s="60" t="s">
        <v>31</v>
      </c>
      <c r="D87" s="46">
        <f t="shared" si="59"/>
        <v>1828.4415899999999</v>
      </c>
      <c r="E87" s="171">
        <f t="shared" si="55"/>
        <v>0</v>
      </c>
      <c r="F87" s="171">
        <f t="shared" si="55"/>
        <v>1828.4415899999999</v>
      </c>
      <c r="G87" s="46">
        <f t="shared" si="60"/>
        <v>1379.5313599999999</v>
      </c>
      <c r="H87" s="171"/>
      <c r="I87" s="171">
        <v>1379.5313599999999</v>
      </c>
      <c r="J87" s="46">
        <f t="shared" si="56"/>
        <v>1.48268</v>
      </c>
      <c r="K87" s="171"/>
      <c r="L87" s="171">
        <v>1.48268</v>
      </c>
      <c r="M87" s="46">
        <f t="shared" si="57"/>
        <v>422.34134</v>
      </c>
      <c r="N87" s="171"/>
      <c r="O87" s="171">
        <v>422.34134</v>
      </c>
      <c r="P87" s="46">
        <f t="shared" si="58"/>
        <v>25.086210000000001</v>
      </c>
      <c r="Q87" s="171"/>
      <c r="R87" s="172">
        <v>25.086210000000001</v>
      </c>
    </row>
    <row r="88" spans="1:18" ht="30.6" customHeight="1" x14ac:dyDescent="0.3">
      <c r="A88" s="15" t="s">
        <v>73</v>
      </c>
      <c r="B88" s="38" t="s">
        <v>59</v>
      </c>
      <c r="C88" s="60" t="s">
        <v>31</v>
      </c>
      <c r="D88" s="46">
        <f t="shared" si="59"/>
        <v>402.25715000000002</v>
      </c>
      <c r="E88" s="171">
        <f t="shared" si="55"/>
        <v>0</v>
      </c>
      <c r="F88" s="171">
        <f t="shared" si="55"/>
        <v>402.25715000000002</v>
      </c>
      <c r="G88" s="46">
        <f t="shared" si="60"/>
        <v>303.49689999999998</v>
      </c>
      <c r="H88" s="171"/>
      <c r="I88" s="171">
        <v>303.49689999999998</v>
      </c>
      <c r="J88" s="46">
        <f t="shared" si="56"/>
        <v>0.32618999999999998</v>
      </c>
      <c r="K88" s="171"/>
      <c r="L88" s="171">
        <v>0.32618999999999998</v>
      </c>
      <c r="M88" s="46">
        <f t="shared" si="57"/>
        <v>92.915090000000006</v>
      </c>
      <c r="N88" s="171"/>
      <c r="O88" s="171">
        <v>92.915090000000006</v>
      </c>
      <c r="P88" s="46">
        <f>Q88+R88</f>
        <v>5.5189700000000004</v>
      </c>
      <c r="Q88" s="171"/>
      <c r="R88" s="172">
        <v>5.5189700000000004</v>
      </c>
    </row>
    <row r="89" spans="1:18" ht="21" customHeight="1" x14ac:dyDescent="0.3">
      <c r="A89" s="15" t="s">
        <v>74</v>
      </c>
      <c r="B89" s="36" t="s">
        <v>70</v>
      </c>
      <c r="C89" s="60" t="s">
        <v>31</v>
      </c>
      <c r="D89" s="46">
        <f t="shared" si="59"/>
        <v>152.92477</v>
      </c>
      <c r="E89" s="171">
        <f t="shared" si="55"/>
        <v>0</v>
      </c>
      <c r="F89" s="171">
        <f t="shared" si="55"/>
        <v>152.92477</v>
      </c>
      <c r="G89" s="46">
        <f t="shared" si="60"/>
        <v>115.37940999999999</v>
      </c>
      <c r="H89" s="171"/>
      <c r="I89" s="171">
        <v>115.37940999999999</v>
      </c>
      <c r="J89" s="46">
        <f t="shared" si="56"/>
        <v>0.12401</v>
      </c>
      <c r="K89" s="171"/>
      <c r="L89" s="171">
        <v>0.12401</v>
      </c>
      <c r="M89" s="46">
        <f t="shared" si="57"/>
        <v>35.323219999999999</v>
      </c>
      <c r="N89" s="171"/>
      <c r="O89" s="171">
        <v>35.323219999999999</v>
      </c>
      <c r="P89" s="46">
        <f t="shared" si="58"/>
        <v>2.0981299999999998</v>
      </c>
      <c r="Q89" s="171"/>
      <c r="R89" s="172">
        <v>2.0981299999999998</v>
      </c>
    </row>
    <row r="90" spans="1:18" ht="21" customHeight="1" x14ac:dyDescent="0.3">
      <c r="A90" s="15" t="s">
        <v>75</v>
      </c>
      <c r="B90" s="68" t="s">
        <v>76</v>
      </c>
      <c r="C90" s="66" t="s">
        <v>31</v>
      </c>
      <c r="D90" s="67">
        <f>D91+D92+D93</f>
        <v>0</v>
      </c>
      <c r="E90" s="171">
        <f t="shared" si="55"/>
        <v>0</v>
      </c>
      <c r="F90" s="171">
        <f t="shared" si="55"/>
        <v>0</v>
      </c>
      <c r="G90" s="67">
        <f t="shared" ref="G90:P90" si="64">G91+G92+G93</f>
        <v>0</v>
      </c>
      <c r="H90" s="171"/>
      <c r="I90" s="171">
        <v>0</v>
      </c>
      <c r="J90" s="67">
        <f t="shared" si="64"/>
        <v>0</v>
      </c>
      <c r="K90" s="171"/>
      <c r="L90" s="171">
        <v>0</v>
      </c>
      <c r="M90" s="67">
        <f t="shared" si="64"/>
        <v>0</v>
      </c>
      <c r="N90" s="171"/>
      <c r="O90" s="171">
        <v>0</v>
      </c>
      <c r="P90" s="67">
        <f t="shared" si="64"/>
        <v>0</v>
      </c>
      <c r="Q90" s="171"/>
      <c r="R90" s="172">
        <v>0</v>
      </c>
    </row>
    <row r="91" spans="1:18" ht="21" customHeight="1" x14ac:dyDescent="0.3">
      <c r="A91" s="15" t="s">
        <v>23</v>
      </c>
      <c r="B91" s="37" t="s">
        <v>67</v>
      </c>
      <c r="C91" s="60" t="s">
        <v>31</v>
      </c>
      <c r="D91" s="46">
        <f t="shared" ref="D91:D93" si="65">E91+F91</f>
        <v>0</v>
      </c>
      <c r="E91" s="171">
        <f t="shared" si="55"/>
        <v>0</v>
      </c>
      <c r="F91" s="171">
        <f t="shared" si="55"/>
        <v>0</v>
      </c>
      <c r="G91" s="46">
        <f t="shared" ref="G91:G93" si="66">H91+I91</f>
        <v>0</v>
      </c>
      <c r="H91" s="171"/>
      <c r="I91" s="171">
        <v>0</v>
      </c>
      <c r="J91" s="46">
        <f t="shared" ref="J91:J93" si="67">K91+L91</f>
        <v>0</v>
      </c>
      <c r="K91" s="171"/>
      <c r="L91" s="171">
        <v>0</v>
      </c>
      <c r="M91" s="46">
        <f t="shared" ref="M91:M93" si="68">N91+O91</f>
        <v>0</v>
      </c>
      <c r="N91" s="171"/>
      <c r="O91" s="171">
        <v>0</v>
      </c>
      <c r="P91" s="46">
        <f t="shared" ref="P91:P93" si="69">Q91+R91</f>
        <v>0</v>
      </c>
      <c r="Q91" s="171"/>
      <c r="R91" s="172">
        <v>0</v>
      </c>
    </row>
    <row r="92" spans="1:18" ht="30" customHeight="1" x14ac:dyDescent="0.3">
      <c r="A92" s="15" t="s">
        <v>77</v>
      </c>
      <c r="B92" s="38" t="s">
        <v>59</v>
      </c>
      <c r="C92" s="60" t="s">
        <v>31</v>
      </c>
      <c r="D92" s="46">
        <f t="shared" si="65"/>
        <v>0</v>
      </c>
      <c r="E92" s="171">
        <f t="shared" si="55"/>
        <v>0</v>
      </c>
      <c r="F92" s="171">
        <f t="shared" si="55"/>
        <v>0</v>
      </c>
      <c r="G92" s="46">
        <f t="shared" si="66"/>
        <v>0</v>
      </c>
      <c r="H92" s="171"/>
      <c r="I92" s="171">
        <v>0</v>
      </c>
      <c r="J92" s="46">
        <f t="shared" si="67"/>
        <v>0</v>
      </c>
      <c r="K92" s="171"/>
      <c r="L92" s="171">
        <v>0</v>
      </c>
      <c r="M92" s="46">
        <f t="shared" si="68"/>
        <v>0</v>
      </c>
      <c r="N92" s="171"/>
      <c r="O92" s="171">
        <v>0</v>
      </c>
      <c r="P92" s="46">
        <f t="shared" si="69"/>
        <v>0</v>
      </c>
      <c r="Q92" s="171"/>
      <c r="R92" s="172">
        <v>0</v>
      </c>
    </row>
    <row r="93" spans="1:18" ht="21" customHeight="1" x14ac:dyDescent="0.3">
      <c r="A93" s="15" t="s">
        <v>78</v>
      </c>
      <c r="B93" s="69" t="s">
        <v>112</v>
      </c>
      <c r="C93" s="60" t="s">
        <v>31</v>
      </c>
      <c r="D93" s="46">
        <f t="shared" si="65"/>
        <v>0</v>
      </c>
      <c r="E93" s="171">
        <f t="shared" si="55"/>
        <v>0</v>
      </c>
      <c r="F93" s="171">
        <f t="shared" si="55"/>
        <v>0</v>
      </c>
      <c r="G93" s="46">
        <f t="shared" si="66"/>
        <v>0</v>
      </c>
      <c r="H93" s="171"/>
      <c r="I93" s="171">
        <v>0</v>
      </c>
      <c r="J93" s="46">
        <f t="shared" si="67"/>
        <v>0</v>
      </c>
      <c r="K93" s="171"/>
      <c r="L93" s="171">
        <v>0</v>
      </c>
      <c r="M93" s="46">
        <f t="shared" si="68"/>
        <v>0</v>
      </c>
      <c r="N93" s="171"/>
      <c r="O93" s="171">
        <v>0</v>
      </c>
      <c r="P93" s="46">
        <f t="shared" si="69"/>
        <v>0</v>
      </c>
      <c r="Q93" s="171"/>
      <c r="R93" s="172">
        <v>0</v>
      </c>
    </row>
    <row r="94" spans="1:18" ht="21" customHeight="1" x14ac:dyDescent="0.3">
      <c r="A94" s="15" t="s">
        <v>27</v>
      </c>
      <c r="B94" s="40" t="s">
        <v>113</v>
      </c>
      <c r="C94" s="66" t="s">
        <v>31</v>
      </c>
      <c r="D94" s="70">
        <v>0</v>
      </c>
      <c r="E94" s="171">
        <f t="shared" si="55"/>
        <v>0</v>
      </c>
      <c r="F94" s="171">
        <f t="shared" si="55"/>
        <v>0</v>
      </c>
      <c r="G94" s="70">
        <v>0</v>
      </c>
      <c r="H94" s="171"/>
      <c r="I94" s="171">
        <v>0</v>
      </c>
      <c r="J94" s="70">
        <v>0</v>
      </c>
      <c r="K94" s="171"/>
      <c r="L94" s="171">
        <v>0</v>
      </c>
      <c r="M94" s="70">
        <v>0</v>
      </c>
      <c r="N94" s="171"/>
      <c r="O94" s="171">
        <v>0</v>
      </c>
      <c r="P94" s="70">
        <v>0</v>
      </c>
      <c r="Q94" s="174"/>
      <c r="R94" s="175">
        <f t="shared" ref="R94:R95" si="70">$H94*P$11</f>
        <v>0</v>
      </c>
    </row>
    <row r="95" spans="1:18" ht="21" customHeight="1" x14ac:dyDescent="0.3">
      <c r="A95" s="15" t="s">
        <v>80</v>
      </c>
      <c r="B95" s="40" t="s">
        <v>81</v>
      </c>
      <c r="C95" s="66" t="s">
        <v>31</v>
      </c>
      <c r="D95" s="70">
        <f t="shared" si="59"/>
        <v>0</v>
      </c>
      <c r="E95" s="171">
        <f t="shared" si="55"/>
        <v>0</v>
      </c>
      <c r="F95" s="171">
        <f t="shared" si="55"/>
        <v>0</v>
      </c>
      <c r="G95" s="70">
        <v>0</v>
      </c>
      <c r="H95" s="171"/>
      <c r="I95" s="171">
        <v>0</v>
      </c>
      <c r="J95" s="70">
        <v>0</v>
      </c>
      <c r="K95" s="171"/>
      <c r="L95" s="171">
        <v>0</v>
      </c>
      <c r="M95" s="70">
        <v>0</v>
      </c>
      <c r="N95" s="171"/>
      <c r="O95" s="171">
        <v>0</v>
      </c>
      <c r="P95" s="70">
        <v>0</v>
      </c>
      <c r="Q95" s="174"/>
      <c r="R95" s="175">
        <f t="shared" si="70"/>
        <v>0</v>
      </c>
    </row>
    <row r="96" spans="1:18" ht="21" customHeight="1" x14ac:dyDescent="0.3">
      <c r="A96" s="15" t="s">
        <v>82</v>
      </c>
      <c r="B96" s="40" t="s">
        <v>114</v>
      </c>
      <c r="C96" s="60" t="s">
        <v>31</v>
      </c>
      <c r="D96" s="67">
        <f>D95+D94+D90+D86+D70</f>
        <v>34412.005979999994</v>
      </c>
      <c r="E96" s="176">
        <f>E95+E94+E90+E86+E70</f>
        <v>11897.304100000001</v>
      </c>
      <c r="F96" s="177">
        <f>F95+F94+F90+F86+F70</f>
        <v>22514.701880000004</v>
      </c>
      <c r="G96" s="67">
        <f>G95+G94+G90+G86+G70</f>
        <v>25378.789380000002</v>
      </c>
      <c r="H96" s="176">
        <f t="shared" ref="H96:R96" si="71">H95+H94+H90+H86+H70</f>
        <v>8976.3349300000009</v>
      </c>
      <c r="I96" s="177">
        <f>I95+I94+I90+I86+I70</f>
        <v>16402.454450000001</v>
      </c>
      <c r="J96" s="67">
        <f t="shared" si="71"/>
        <v>29.835229999999999</v>
      </c>
      <c r="K96" s="176">
        <f t="shared" si="71"/>
        <v>9.6474799999999998</v>
      </c>
      <c r="L96" s="177">
        <f t="shared" si="71"/>
        <v>20.187750000000001</v>
      </c>
      <c r="M96" s="67">
        <f t="shared" si="71"/>
        <v>8498.5829400000002</v>
      </c>
      <c r="N96" s="176">
        <f t="shared" si="71"/>
        <v>2748.0907299999999</v>
      </c>
      <c r="O96" s="177">
        <f t="shared" si="71"/>
        <v>5750.4922100000003</v>
      </c>
      <c r="P96" s="67">
        <f t="shared" si="71"/>
        <v>504.79842999999994</v>
      </c>
      <c r="Q96" s="176">
        <f t="shared" si="71"/>
        <v>163.23096000000001</v>
      </c>
      <c r="R96" s="177">
        <f t="shared" si="71"/>
        <v>341.56746999999996</v>
      </c>
    </row>
    <row r="97" spans="1:18" ht="17.399999999999999" customHeight="1" x14ac:dyDescent="0.3">
      <c r="A97" s="15"/>
      <c r="B97" s="40"/>
      <c r="C97" s="60"/>
      <c r="D97" s="67"/>
      <c r="E97" s="176"/>
      <c r="F97" s="177"/>
      <c r="G97" s="67"/>
      <c r="H97" s="176"/>
      <c r="I97" s="177"/>
      <c r="J97" s="67"/>
      <c r="K97" s="176"/>
      <c r="L97" s="177"/>
      <c r="M97" s="67"/>
      <c r="N97" s="176"/>
      <c r="O97" s="177"/>
      <c r="P97" s="67"/>
      <c r="Q97" s="176"/>
      <c r="R97" s="177"/>
    </row>
    <row r="98" spans="1:18" ht="20.399999999999999" customHeight="1" x14ac:dyDescent="0.3">
      <c r="A98" s="15" t="s">
        <v>84</v>
      </c>
      <c r="B98" s="40" t="s">
        <v>115</v>
      </c>
      <c r="C98" s="60" t="s">
        <v>31</v>
      </c>
      <c r="D98" s="71">
        <v>0</v>
      </c>
      <c r="E98" s="178">
        <v>0</v>
      </c>
      <c r="F98" s="179">
        <v>0</v>
      </c>
      <c r="G98" s="71">
        <v>0</v>
      </c>
      <c r="H98" s="178">
        <v>0</v>
      </c>
      <c r="I98" s="179">
        <f>$H98*G$11</f>
        <v>0</v>
      </c>
      <c r="J98" s="71">
        <v>0</v>
      </c>
      <c r="K98" s="178">
        <v>0</v>
      </c>
      <c r="L98" s="179">
        <v>0</v>
      </c>
      <c r="M98" s="71">
        <v>0</v>
      </c>
      <c r="N98" s="178">
        <v>0</v>
      </c>
      <c r="O98" s="179">
        <v>0</v>
      </c>
      <c r="P98" s="71">
        <v>0</v>
      </c>
      <c r="Q98" s="178">
        <v>0</v>
      </c>
      <c r="R98" s="179">
        <v>0</v>
      </c>
    </row>
    <row r="99" spans="1:18" ht="20.399999999999999" customHeight="1" x14ac:dyDescent="0.3">
      <c r="A99" s="15" t="s">
        <v>86</v>
      </c>
      <c r="B99" s="40" t="s">
        <v>116</v>
      </c>
      <c r="C99" s="66" t="s">
        <v>31</v>
      </c>
      <c r="D99" s="70">
        <f>D100+D101+D102+D103+D104</f>
        <v>839.31721902439017</v>
      </c>
      <c r="E99" s="120">
        <f t="shared" ref="E99:R99" si="72">E100+E101+E102+E103+E104</f>
        <v>0</v>
      </c>
      <c r="F99" s="180">
        <f>F100+F101+F102+F103+F104</f>
        <v>839.31721902439017</v>
      </c>
      <c r="G99" s="70">
        <f>G100+G101+G102+G103+G104</f>
        <v>618.99486292682934</v>
      </c>
      <c r="H99" s="181">
        <f t="shared" si="72"/>
        <v>0</v>
      </c>
      <c r="I99" s="175">
        <f>I100+I101+I102+I103+I104</f>
        <v>618.99486292682934</v>
      </c>
      <c r="J99" s="70">
        <f t="shared" si="72"/>
        <v>0.72768853658536581</v>
      </c>
      <c r="K99" s="181">
        <f t="shared" si="72"/>
        <v>0</v>
      </c>
      <c r="L99" s="175">
        <f t="shared" si="72"/>
        <v>0.72768853658536581</v>
      </c>
      <c r="M99" s="70">
        <f t="shared" si="72"/>
        <v>207.2825107317073</v>
      </c>
      <c r="N99" s="181">
        <f t="shared" si="72"/>
        <v>0</v>
      </c>
      <c r="O99" s="175">
        <f t="shared" si="72"/>
        <v>207.2825107317073</v>
      </c>
      <c r="P99" s="70">
        <f t="shared" si="72"/>
        <v>12.312156829268291</v>
      </c>
      <c r="Q99" s="181">
        <f t="shared" si="72"/>
        <v>0</v>
      </c>
      <c r="R99" s="175">
        <f t="shared" si="72"/>
        <v>12.312156829268291</v>
      </c>
    </row>
    <row r="100" spans="1:18" ht="20.399999999999999" customHeight="1" x14ac:dyDescent="0.3">
      <c r="A100" s="15" t="s">
        <v>88</v>
      </c>
      <c r="B100" s="38" t="s">
        <v>89</v>
      </c>
      <c r="C100" s="60" t="s">
        <v>31</v>
      </c>
      <c r="D100" s="46">
        <f>E100+F100</f>
        <v>151.07709942439021</v>
      </c>
      <c r="E100" s="182"/>
      <c r="F100" s="126">
        <f>(F104)/(100%-18%)-(F104)</f>
        <v>151.07709942439021</v>
      </c>
      <c r="G100" s="46">
        <f t="shared" ref="G100:G104" si="73">H100+I100</f>
        <v>111.41907532682927</v>
      </c>
      <c r="H100" s="124"/>
      <c r="I100" s="126">
        <f>(I104)/(100%-18%)-(I104)</f>
        <v>111.41907532682927</v>
      </c>
      <c r="J100" s="46">
        <f t="shared" ref="J100:J104" si="74">K100+L100</f>
        <v>0.13098393658536578</v>
      </c>
      <c r="K100" s="183"/>
      <c r="L100" s="126">
        <f>(L104)/(100%-18%)-(L104)</f>
        <v>0.13098393658536578</v>
      </c>
      <c r="M100" s="46">
        <f t="shared" ref="M100:M104" si="75">N100+O100</f>
        <v>37.310851931707305</v>
      </c>
      <c r="N100" s="183"/>
      <c r="O100" s="126">
        <f>(O104)/(100%-18%)-(O104)</f>
        <v>37.310851931707305</v>
      </c>
      <c r="P100" s="46">
        <f t="shared" ref="P100:P104" si="76">Q100+R100</f>
        <v>2.2161882292682922</v>
      </c>
      <c r="Q100" s="183"/>
      <c r="R100" s="318">
        <f>(R104)/(100%-18%)-(R104)</f>
        <v>2.2161882292682922</v>
      </c>
    </row>
    <row r="101" spans="1:18" ht="20.399999999999999" customHeight="1" x14ac:dyDescent="0.3">
      <c r="A101" s="15" t="s">
        <v>90</v>
      </c>
      <c r="B101" s="38" t="s">
        <v>117</v>
      </c>
      <c r="C101" s="60" t="s">
        <v>31</v>
      </c>
      <c r="D101" s="46">
        <f t="shared" ref="D101:D103" si="77">E101+F101</f>
        <v>0</v>
      </c>
      <c r="E101" s="124"/>
      <c r="F101" s="126">
        <v>0</v>
      </c>
      <c r="G101" s="46">
        <f t="shared" si="73"/>
        <v>0</v>
      </c>
      <c r="H101" s="124"/>
      <c r="I101" s="126">
        <v>0</v>
      </c>
      <c r="J101" s="46">
        <f t="shared" si="74"/>
        <v>0</v>
      </c>
      <c r="K101" s="183"/>
      <c r="L101" s="126">
        <v>0</v>
      </c>
      <c r="M101" s="46">
        <f t="shared" si="75"/>
        <v>0</v>
      </c>
      <c r="N101" s="183"/>
      <c r="O101" s="126">
        <v>0</v>
      </c>
      <c r="P101" s="46">
        <f t="shared" si="76"/>
        <v>0</v>
      </c>
      <c r="Q101" s="183"/>
      <c r="R101" s="318">
        <v>0</v>
      </c>
    </row>
    <row r="102" spans="1:18" ht="20.399999999999999" customHeight="1" x14ac:dyDescent="0.3">
      <c r="A102" s="15" t="s">
        <v>92</v>
      </c>
      <c r="B102" s="38" t="s">
        <v>118</v>
      </c>
      <c r="C102" s="60" t="s">
        <v>31</v>
      </c>
      <c r="D102" s="46">
        <f t="shared" si="77"/>
        <v>0</v>
      </c>
      <c r="E102" s="124"/>
      <c r="F102" s="126">
        <v>0</v>
      </c>
      <c r="G102" s="46">
        <f t="shared" si="73"/>
        <v>0</v>
      </c>
      <c r="H102" s="124"/>
      <c r="I102" s="126">
        <v>0</v>
      </c>
      <c r="J102" s="46">
        <f t="shared" si="74"/>
        <v>0</v>
      </c>
      <c r="K102" s="183"/>
      <c r="L102" s="126">
        <v>0</v>
      </c>
      <c r="M102" s="46">
        <f t="shared" si="75"/>
        <v>0</v>
      </c>
      <c r="N102" s="183"/>
      <c r="O102" s="126">
        <v>0</v>
      </c>
      <c r="P102" s="46">
        <f t="shared" si="76"/>
        <v>0</v>
      </c>
      <c r="Q102" s="183"/>
      <c r="R102" s="318">
        <v>0</v>
      </c>
    </row>
    <row r="103" spans="1:18" ht="20.399999999999999" customHeight="1" x14ac:dyDescent="0.3">
      <c r="A103" s="15" t="s">
        <v>94</v>
      </c>
      <c r="B103" s="38" t="s">
        <v>95</v>
      </c>
      <c r="C103" s="60" t="s">
        <v>31</v>
      </c>
      <c r="D103" s="46">
        <f t="shared" si="77"/>
        <v>0</v>
      </c>
      <c r="E103" s="124"/>
      <c r="F103" s="126">
        <v>0</v>
      </c>
      <c r="G103" s="46">
        <f t="shared" si="73"/>
        <v>0</v>
      </c>
      <c r="H103" s="124"/>
      <c r="I103" s="126">
        <v>0</v>
      </c>
      <c r="J103" s="46">
        <f t="shared" si="74"/>
        <v>0</v>
      </c>
      <c r="K103" s="183"/>
      <c r="L103" s="126">
        <v>0</v>
      </c>
      <c r="M103" s="46">
        <f t="shared" si="75"/>
        <v>0</v>
      </c>
      <c r="N103" s="183"/>
      <c r="O103" s="126">
        <v>0</v>
      </c>
      <c r="P103" s="46">
        <f t="shared" si="76"/>
        <v>0</v>
      </c>
      <c r="Q103" s="183"/>
      <c r="R103" s="318">
        <v>0</v>
      </c>
    </row>
    <row r="104" spans="1:18" ht="20.399999999999999" customHeight="1" x14ac:dyDescent="0.3">
      <c r="A104" s="15" t="s">
        <v>96</v>
      </c>
      <c r="B104" s="38" t="s">
        <v>97</v>
      </c>
      <c r="C104" s="60" t="s">
        <v>31</v>
      </c>
      <c r="D104" s="46">
        <f>E104+F104</f>
        <v>688.24011959999996</v>
      </c>
      <c r="E104" s="124"/>
      <c r="F104" s="184">
        <f>D96*0.02</f>
        <v>688.24011959999996</v>
      </c>
      <c r="G104" s="46">
        <f t="shared" si="73"/>
        <v>507.57578760000007</v>
      </c>
      <c r="H104" s="124"/>
      <c r="I104" s="184">
        <f>G96*0.02</f>
        <v>507.57578760000007</v>
      </c>
      <c r="J104" s="46">
        <f t="shared" si="74"/>
        <v>0.59670460000000003</v>
      </c>
      <c r="K104" s="124"/>
      <c r="L104" s="184">
        <f>J96*0.02</f>
        <v>0.59670460000000003</v>
      </c>
      <c r="M104" s="46">
        <f t="shared" si="75"/>
        <v>169.9716588</v>
      </c>
      <c r="N104" s="124"/>
      <c r="O104" s="184">
        <f>M96*0.02</f>
        <v>169.9716588</v>
      </c>
      <c r="P104" s="46">
        <f t="shared" si="76"/>
        <v>10.095968599999999</v>
      </c>
      <c r="Q104" s="124"/>
      <c r="R104" s="184">
        <f>P96*0.02</f>
        <v>10.095968599999999</v>
      </c>
    </row>
    <row r="105" spans="1:18" ht="35.4" customHeight="1" thickBot="1" x14ac:dyDescent="0.35">
      <c r="A105" s="72" t="s">
        <v>98</v>
      </c>
      <c r="B105" s="73" t="s">
        <v>119</v>
      </c>
      <c r="C105" s="60" t="s">
        <v>31</v>
      </c>
      <c r="D105" s="74">
        <f>D99+D98+D96</f>
        <v>35251.323199024388</v>
      </c>
      <c r="E105" s="176">
        <f t="shared" ref="E105:R105" si="78">E99+E98+E96</f>
        <v>11897.304100000001</v>
      </c>
      <c r="F105" s="185">
        <f t="shared" si="78"/>
        <v>23354.019099024394</v>
      </c>
      <c r="G105" s="74">
        <f>G99+G98+G96</f>
        <v>25997.784242926831</v>
      </c>
      <c r="H105" s="176">
        <f t="shared" si="78"/>
        <v>8976.3349300000009</v>
      </c>
      <c r="I105" s="185">
        <f t="shared" si="78"/>
        <v>17021.44931292683</v>
      </c>
      <c r="J105" s="74">
        <f>J99+J98+J96</f>
        <v>30.562918536585364</v>
      </c>
      <c r="K105" s="176">
        <f t="shared" si="78"/>
        <v>9.6474799999999998</v>
      </c>
      <c r="L105" s="185">
        <f t="shared" si="78"/>
        <v>20.915438536585366</v>
      </c>
      <c r="M105" s="74">
        <f>M99+M98+M96</f>
        <v>8705.8654507317078</v>
      </c>
      <c r="N105" s="176">
        <f t="shared" si="78"/>
        <v>2748.0907299999999</v>
      </c>
      <c r="O105" s="185">
        <f t="shared" si="78"/>
        <v>5957.7747207317079</v>
      </c>
      <c r="P105" s="74">
        <f>P99+P98+P96</f>
        <v>517.11058682926819</v>
      </c>
      <c r="Q105" s="176">
        <f t="shared" si="78"/>
        <v>163.23096000000001</v>
      </c>
      <c r="R105" s="177">
        <f t="shared" si="78"/>
        <v>353.87962682926826</v>
      </c>
    </row>
    <row r="106" spans="1:18" ht="44.4" customHeight="1" x14ac:dyDescent="0.3">
      <c r="A106" s="56" t="s">
        <v>143</v>
      </c>
      <c r="B106" s="75" t="s">
        <v>161</v>
      </c>
      <c r="C106" s="76" t="s">
        <v>145</v>
      </c>
      <c r="D106" s="275" t="s">
        <v>141</v>
      </c>
      <c r="E106" s="276" t="s">
        <v>141</v>
      </c>
      <c r="F106" s="277" t="s">
        <v>141</v>
      </c>
      <c r="G106" s="278" t="s">
        <v>141</v>
      </c>
      <c r="H106" s="279" t="s">
        <v>141</v>
      </c>
      <c r="I106" s="277" t="s">
        <v>141</v>
      </c>
      <c r="J106" s="280" t="s">
        <v>141</v>
      </c>
      <c r="K106" s="279" t="s">
        <v>141</v>
      </c>
      <c r="L106" s="277" t="s">
        <v>141</v>
      </c>
      <c r="M106" s="278" t="s">
        <v>141</v>
      </c>
      <c r="N106" s="279" t="s">
        <v>141</v>
      </c>
      <c r="O106" s="277" t="s">
        <v>141</v>
      </c>
      <c r="P106" s="280" t="s">
        <v>141</v>
      </c>
      <c r="Q106" s="279" t="s">
        <v>141</v>
      </c>
      <c r="R106" s="277" t="s">
        <v>141</v>
      </c>
    </row>
    <row r="107" spans="1:18" ht="24.6" customHeight="1" x14ac:dyDescent="0.3">
      <c r="A107" s="186" t="s">
        <v>146</v>
      </c>
      <c r="B107" s="193" t="s">
        <v>147</v>
      </c>
      <c r="C107" s="187" t="s">
        <v>148</v>
      </c>
      <c r="D107" s="194">
        <f>E107</f>
        <v>279.39172033455702</v>
      </c>
      <c r="E107" s="195">
        <f>E105/E14</f>
        <v>279.39172033455702</v>
      </c>
      <c r="F107" s="196" t="s">
        <v>141</v>
      </c>
      <c r="G107" s="143">
        <f>H107</f>
        <v>279.39176447555462</v>
      </c>
      <c r="H107" s="195">
        <f>H105/H14</f>
        <v>279.39176447555462</v>
      </c>
      <c r="I107" s="196" t="s">
        <v>141</v>
      </c>
      <c r="J107" s="143">
        <f>K107</f>
        <v>279.39415001448015</v>
      </c>
      <c r="K107" s="195">
        <f>K105/K14</f>
        <v>279.39415001448015</v>
      </c>
      <c r="L107" s="196" t="s">
        <v>141</v>
      </c>
      <c r="M107" s="143">
        <f>N107</f>
        <v>279.39165492406454</v>
      </c>
      <c r="N107" s="195">
        <f>N105/N14</f>
        <v>279.39165492406454</v>
      </c>
      <c r="O107" s="196" t="s">
        <v>141</v>
      </c>
      <c r="P107" s="143">
        <f>Q107</f>
        <v>279.39025058195267</v>
      </c>
      <c r="Q107" s="195">
        <f>Q105/Q14</f>
        <v>279.39025058195267</v>
      </c>
      <c r="R107" s="196" t="s">
        <v>141</v>
      </c>
    </row>
    <row r="108" spans="1:18" ht="35.4" customHeight="1" x14ac:dyDescent="0.3">
      <c r="A108" s="186" t="s">
        <v>149</v>
      </c>
      <c r="B108" s="193" t="s">
        <v>162</v>
      </c>
      <c r="C108" s="187" t="s">
        <v>151</v>
      </c>
      <c r="D108" s="194">
        <f>F108</f>
        <v>725582.04653565132</v>
      </c>
      <c r="E108" s="144" t="s">
        <v>141</v>
      </c>
      <c r="F108" s="145">
        <f>F105*1000/F15</f>
        <v>725582.04653565132</v>
      </c>
      <c r="G108" s="143">
        <f>I108</f>
        <v>700924.02551964973</v>
      </c>
      <c r="H108" s="144" t="s">
        <v>141</v>
      </c>
      <c r="I108" s="145">
        <f>I105/I15*1000</f>
        <v>700924.02551964973</v>
      </c>
      <c r="J108" s="143">
        <f>L108</f>
        <v>801357.79833660403</v>
      </c>
      <c r="K108" s="144" t="s">
        <v>141</v>
      </c>
      <c r="L108" s="145">
        <f>L105/L15*1000</f>
        <v>801357.79833660403</v>
      </c>
      <c r="M108" s="143">
        <f>O108</f>
        <v>801357.80280468462</v>
      </c>
      <c r="N108" s="144" t="s">
        <v>141</v>
      </c>
      <c r="O108" s="145">
        <f>O105/O15*1000</f>
        <v>801357.80280468462</v>
      </c>
      <c r="P108" s="143">
        <f>R108</f>
        <v>801357.80060975603</v>
      </c>
      <c r="Q108" s="144" t="s">
        <v>141</v>
      </c>
      <c r="R108" s="145">
        <f>R105/R15*1000-0.05</f>
        <v>801357.80060975603</v>
      </c>
    </row>
    <row r="109" spans="1:18" ht="35.4" customHeight="1" thickBot="1" x14ac:dyDescent="0.35">
      <c r="A109" s="197" t="s">
        <v>152</v>
      </c>
      <c r="B109" s="198" t="s">
        <v>153</v>
      </c>
      <c r="C109" s="281" t="s">
        <v>151</v>
      </c>
      <c r="D109" s="199">
        <f t="shared" ref="D109:R109" si="79">IFERROR(D108/12,"х")</f>
        <v>60465.170544637607</v>
      </c>
      <c r="E109" s="149" t="str">
        <f t="shared" si="79"/>
        <v>х</v>
      </c>
      <c r="F109" s="150">
        <f t="shared" si="79"/>
        <v>60465.170544637607</v>
      </c>
      <c r="G109" s="148">
        <f t="shared" si="79"/>
        <v>58410.335459970811</v>
      </c>
      <c r="H109" s="149" t="str">
        <f t="shared" si="79"/>
        <v>х</v>
      </c>
      <c r="I109" s="150">
        <f t="shared" si="79"/>
        <v>58410.335459970811</v>
      </c>
      <c r="J109" s="148">
        <f t="shared" si="79"/>
        <v>66779.816528050331</v>
      </c>
      <c r="K109" s="149" t="str">
        <f t="shared" si="79"/>
        <v>х</v>
      </c>
      <c r="L109" s="150">
        <f t="shared" si="79"/>
        <v>66779.816528050331</v>
      </c>
      <c r="M109" s="148">
        <f t="shared" si="79"/>
        <v>66779.816900390389</v>
      </c>
      <c r="N109" s="149" t="str">
        <f t="shared" si="79"/>
        <v>х</v>
      </c>
      <c r="O109" s="150">
        <f>IFERROR(O108/12,"х")</f>
        <v>66779.816900390389</v>
      </c>
      <c r="P109" s="148">
        <f t="shared" si="79"/>
        <v>66779.816717479669</v>
      </c>
      <c r="Q109" s="149" t="str">
        <f t="shared" si="79"/>
        <v>х</v>
      </c>
      <c r="R109" s="150">
        <f t="shared" si="79"/>
        <v>66779.816717479669</v>
      </c>
    </row>
    <row r="110" spans="1:18" ht="43.8" customHeight="1" x14ac:dyDescent="0.3">
      <c r="A110" s="200" t="s">
        <v>154</v>
      </c>
      <c r="B110" s="273" t="s">
        <v>163</v>
      </c>
      <c r="C110" s="274" t="s">
        <v>145</v>
      </c>
      <c r="D110" s="203" t="s">
        <v>141</v>
      </c>
      <c r="E110" s="204" t="s">
        <v>141</v>
      </c>
      <c r="F110" s="205" t="s">
        <v>141</v>
      </c>
      <c r="G110" s="206" t="s">
        <v>141</v>
      </c>
      <c r="H110" s="204" t="s">
        <v>141</v>
      </c>
      <c r="I110" s="205" t="s">
        <v>141</v>
      </c>
      <c r="J110" s="206" t="s">
        <v>141</v>
      </c>
      <c r="K110" s="204" t="s">
        <v>141</v>
      </c>
      <c r="L110" s="205" t="s">
        <v>141</v>
      </c>
      <c r="M110" s="206" t="s">
        <v>141</v>
      </c>
      <c r="N110" s="204" t="s">
        <v>141</v>
      </c>
      <c r="O110" s="205" t="s">
        <v>141</v>
      </c>
      <c r="P110" s="206" t="s">
        <v>141</v>
      </c>
      <c r="Q110" s="204" t="s">
        <v>141</v>
      </c>
      <c r="R110" s="205" t="s">
        <v>141</v>
      </c>
    </row>
    <row r="111" spans="1:18" ht="26.4" customHeight="1" x14ac:dyDescent="0.3">
      <c r="A111" s="157" t="s">
        <v>156</v>
      </c>
      <c r="B111" s="207" t="s">
        <v>147</v>
      </c>
      <c r="C111" s="202" t="s">
        <v>148</v>
      </c>
      <c r="D111" s="77">
        <f>D107*1.2</f>
        <v>335.2700644014684</v>
      </c>
      <c r="E111" s="208">
        <f>E107*1.2</f>
        <v>335.2700644014684</v>
      </c>
      <c r="F111" s="164" t="s">
        <v>141</v>
      </c>
      <c r="G111" s="78">
        <f>G107*1.2</f>
        <v>335.27011737066556</v>
      </c>
      <c r="H111" s="208">
        <f>H107*1.2</f>
        <v>335.27011737066556</v>
      </c>
      <c r="I111" s="164" t="s">
        <v>141</v>
      </c>
      <c r="J111" s="78">
        <f>J107*1.2-0.01</f>
        <v>335.26298001737615</v>
      </c>
      <c r="K111" s="208">
        <f>K107*1.2</f>
        <v>335.27298001737614</v>
      </c>
      <c r="L111" s="164" t="s">
        <v>141</v>
      </c>
      <c r="M111" s="78">
        <f>M107*1.2</f>
        <v>335.26998590887746</v>
      </c>
      <c r="N111" s="208">
        <f>N107*1.2</f>
        <v>335.26998590887746</v>
      </c>
      <c r="O111" s="164" t="s">
        <v>141</v>
      </c>
      <c r="P111" s="78">
        <f>P107*1.2</f>
        <v>335.26830069834318</v>
      </c>
      <c r="Q111" s="208">
        <f>Q107*1.2</f>
        <v>335.26830069834318</v>
      </c>
      <c r="R111" s="164" t="s">
        <v>141</v>
      </c>
    </row>
    <row r="112" spans="1:18" ht="35.4" customHeight="1" x14ac:dyDescent="0.3">
      <c r="A112" s="157" t="s">
        <v>157</v>
      </c>
      <c r="B112" s="207" t="s">
        <v>150</v>
      </c>
      <c r="C112" s="202" t="s">
        <v>151</v>
      </c>
      <c r="D112" s="77">
        <f>F112</f>
        <v>870698.44584278157</v>
      </c>
      <c r="E112" s="209" t="s">
        <v>141</v>
      </c>
      <c r="F112" s="210">
        <f>F108*1.2-0.01</f>
        <v>870698.44584278157</v>
      </c>
      <c r="G112" s="78">
        <f>I112</f>
        <v>841108.83062357968</v>
      </c>
      <c r="H112" s="209" t="s">
        <v>141</v>
      </c>
      <c r="I112" s="210">
        <f>I108*1.2</f>
        <v>841108.83062357968</v>
      </c>
      <c r="J112" s="78">
        <f>J108*1.2</f>
        <v>961629.35800392483</v>
      </c>
      <c r="K112" s="209" t="s">
        <v>141</v>
      </c>
      <c r="L112" s="210">
        <f>L108*1.2</f>
        <v>961629.35800392483</v>
      </c>
      <c r="M112" s="78">
        <f>O112</f>
        <v>961629.36336562154</v>
      </c>
      <c r="N112" s="209" t="s">
        <v>141</v>
      </c>
      <c r="O112" s="210">
        <f>O108*1.2</f>
        <v>961629.36336562154</v>
      </c>
      <c r="P112" s="78">
        <f>P108*1.2</f>
        <v>961629.36073170719</v>
      </c>
      <c r="Q112" s="209" t="s">
        <v>141</v>
      </c>
      <c r="R112" s="210">
        <f>R108*1.2</f>
        <v>961629.36073170719</v>
      </c>
    </row>
    <row r="113" spans="1:18" ht="35.4" customHeight="1" thickBot="1" x14ac:dyDescent="0.35">
      <c r="A113" s="165" t="s">
        <v>164</v>
      </c>
      <c r="B113" s="211" t="s">
        <v>153</v>
      </c>
      <c r="C113" s="212" t="s">
        <v>151</v>
      </c>
      <c r="D113" s="77">
        <f>D109*1.2</f>
        <v>72558.204653565132</v>
      </c>
      <c r="E113" s="209" t="s">
        <v>141</v>
      </c>
      <c r="F113" s="210">
        <f>F109*1.2</f>
        <v>72558.204653565132</v>
      </c>
      <c r="G113" s="78">
        <f>G109*1.2</f>
        <v>70092.402551964973</v>
      </c>
      <c r="H113" s="209" t="s">
        <v>141</v>
      </c>
      <c r="I113" s="210">
        <f>I109*1.2</f>
        <v>70092.402551964973</v>
      </c>
      <c r="J113" s="78">
        <f>J109*1.2</f>
        <v>80135.779833660388</v>
      </c>
      <c r="K113" s="209" t="s">
        <v>141</v>
      </c>
      <c r="L113" s="210">
        <f>L109*1.2</f>
        <v>80135.779833660388</v>
      </c>
      <c r="M113" s="78">
        <f>M109*1.2</f>
        <v>80135.780280468462</v>
      </c>
      <c r="N113" s="209" t="s">
        <v>141</v>
      </c>
      <c r="O113" s="210">
        <f>O109*1.2</f>
        <v>80135.780280468462</v>
      </c>
      <c r="P113" s="78">
        <f>P109*1.2</f>
        <v>80135.780060975594</v>
      </c>
      <c r="Q113" s="209" t="s">
        <v>141</v>
      </c>
      <c r="R113" s="210">
        <f>R109*1.2</f>
        <v>80135.780060975594</v>
      </c>
    </row>
    <row r="114" spans="1:18" ht="35.4" customHeight="1" thickBot="1" x14ac:dyDescent="0.35">
      <c r="A114" s="79"/>
      <c r="B114" s="359" t="s">
        <v>122</v>
      </c>
      <c r="C114" s="357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8"/>
    </row>
    <row r="115" spans="1:18" ht="19.8" customHeight="1" x14ac:dyDescent="0.3">
      <c r="A115" s="80">
        <v>1</v>
      </c>
      <c r="B115" s="335" t="s">
        <v>30</v>
      </c>
      <c r="C115" s="81" t="s">
        <v>31</v>
      </c>
      <c r="D115" s="82">
        <f>D116+D117+D118+D122</f>
        <v>1756.1202200000002</v>
      </c>
      <c r="E115" s="213"/>
      <c r="F115" s="214">
        <f>F116+F117+F118+F122</f>
        <v>1756.1202200000002</v>
      </c>
      <c r="G115" s="82">
        <f t="shared" ref="G115:R115" si="80">G116+G117+G118+G122</f>
        <v>1324.9659900000001</v>
      </c>
      <c r="H115" s="213"/>
      <c r="I115" s="214">
        <f t="shared" si="80"/>
        <v>1324.9659900000001</v>
      </c>
      <c r="J115" s="83">
        <f t="shared" si="80"/>
        <v>1.4240199999999998</v>
      </c>
      <c r="K115" s="213"/>
      <c r="L115" s="215">
        <f t="shared" si="80"/>
        <v>1.4240199999999998</v>
      </c>
      <c r="M115" s="83">
        <f t="shared" si="80"/>
        <v>405.63623999999999</v>
      </c>
      <c r="N115" s="213"/>
      <c r="O115" s="215">
        <f t="shared" si="80"/>
        <v>405.63623999999999</v>
      </c>
      <c r="P115" s="83">
        <f t="shared" si="80"/>
        <v>24.093970000000002</v>
      </c>
      <c r="Q115" s="213"/>
      <c r="R115" s="215">
        <f t="shared" si="80"/>
        <v>24.093970000000002</v>
      </c>
    </row>
    <row r="116" spans="1:18" ht="19.8" customHeight="1" x14ac:dyDescent="0.3">
      <c r="A116" s="84" t="s">
        <v>32</v>
      </c>
      <c r="B116" s="336" t="s">
        <v>123</v>
      </c>
      <c r="C116" s="9" t="s">
        <v>31</v>
      </c>
      <c r="D116" s="46">
        <f>E116+F116</f>
        <v>71.099809999999991</v>
      </c>
      <c r="E116" s="109"/>
      <c r="F116" s="216">
        <f>I116+L116+O116+R116</f>
        <v>71.099809999999991</v>
      </c>
      <c r="G116" s="46">
        <f>H116+I116</f>
        <v>53.643729999999998</v>
      </c>
      <c r="H116" s="217"/>
      <c r="I116" s="218">
        <v>53.643729999999998</v>
      </c>
      <c r="J116" s="46">
        <f>K116+L116</f>
        <v>5.765E-2</v>
      </c>
      <c r="K116" s="217"/>
      <c r="L116" s="219">
        <v>5.765E-2</v>
      </c>
      <c r="M116" s="46">
        <f>N116+O116</f>
        <v>16.422940000000001</v>
      </c>
      <c r="N116" s="217"/>
      <c r="O116" s="219">
        <v>16.422940000000001</v>
      </c>
      <c r="P116" s="46">
        <f>Q116+R116</f>
        <v>0.97548999999999997</v>
      </c>
      <c r="Q116" s="217"/>
      <c r="R116" s="219">
        <v>0.97548999999999997</v>
      </c>
    </row>
    <row r="117" spans="1:18" ht="19.8" customHeight="1" x14ac:dyDescent="0.3">
      <c r="A117" s="84" t="s">
        <v>54</v>
      </c>
      <c r="B117" s="336" t="s">
        <v>55</v>
      </c>
      <c r="C117" s="9" t="s">
        <v>31</v>
      </c>
      <c r="D117" s="46">
        <f t="shared" ref="D117:D135" si="81">E117+F117</f>
        <v>1381.7793600000002</v>
      </c>
      <c r="E117" s="109"/>
      <c r="F117" s="216">
        <f t="shared" ref="F117:F135" si="82">I117+L117+O117+R117</f>
        <v>1381.7793600000002</v>
      </c>
      <c r="G117" s="46">
        <f t="shared" ref="G117:G131" si="83">H117+I117</f>
        <v>1042.5315000000001</v>
      </c>
      <c r="H117" s="217"/>
      <c r="I117" s="218">
        <v>1042.5315000000001</v>
      </c>
      <c r="J117" s="46">
        <f t="shared" ref="J117:J135" si="84">K117+L117</f>
        <v>1.1204799999999999</v>
      </c>
      <c r="K117" s="217"/>
      <c r="L117" s="219">
        <v>1.1204799999999999</v>
      </c>
      <c r="M117" s="46">
        <f t="shared" ref="M117:M135" si="85">N117+O117</f>
        <v>319.16937000000001</v>
      </c>
      <c r="N117" s="217"/>
      <c r="O117" s="219">
        <v>319.16937000000001</v>
      </c>
      <c r="P117" s="46">
        <f t="shared" ref="P117:P135" si="86">Q117+R117</f>
        <v>18.958010000000002</v>
      </c>
      <c r="Q117" s="217"/>
      <c r="R117" s="219">
        <v>18.958010000000002</v>
      </c>
    </row>
    <row r="118" spans="1:18" ht="19.8" customHeight="1" x14ac:dyDescent="0.3">
      <c r="A118" s="84" t="s">
        <v>56</v>
      </c>
      <c r="B118" s="336" t="s">
        <v>57</v>
      </c>
      <c r="C118" s="9" t="s">
        <v>31</v>
      </c>
      <c r="D118" s="46">
        <f t="shared" si="81"/>
        <v>245.56061</v>
      </c>
      <c r="E118" s="107"/>
      <c r="F118" s="216">
        <f t="shared" si="82"/>
        <v>245.56061</v>
      </c>
      <c r="G118" s="46">
        <f t="shared" si="83"/>
        <v>185.27175</v>
      </c>
      <c r="H118" s="217"/>
      <c r="I118" s="218">
        <f>I119+I120+I121</f>
        <v>185.27175</v>
      </c>
      <c r="J118" s="46">
        <f t="shared" si="84"/>
        <v>0.19912000000000002</v>
      </c>
      <c r="K118" s="217"/>
      <c r="L118" s="218">
        <f>L119+L120+L121</f>
        <v>0.19912000000000002</v>
      </c>
      <c r="M118" s="46">
        <f t="shared" si="85"/>
        <v>56.720650000000006</v>
      </c>
      <c r="N118" s="217"/>
      <c r="O118" s="218">
        <f>O119+O120+O121</f>
        <v>56.720650000000006</v>
      </c>
      <c r="P118" s="46">
        <f t="shared" si="86"/>
        <v>3.3690899999999999</v>
      </c>
      <c r="Q118" s="217"/>
      <c r="R118" s="218">
        <f>R119+R120+R121</f>
        <v>3.3690899999999999</v>
      </c>
    </row>
    <row r="119" spans="1:18" ht="35.4" customHeight="1" x14ac:dyDescent="0.3">
      <c r="A119" s="84" t="s">
        <v>58</v>
      </c>
      <c r="B119" s="336" t="s">
        <v>59</v>
      </c>
      <c r="C119" s="9" t="s">
        <v>31</v>
      </c>
      <c r="D119" s="46">
        <f t="shared" si="81"/>
        <v>215.28426999999999</v>
      </c>
      <c r="E119" s="109"/>
      <c r="F119" s="216">
        <f t="shared" si="82"/>
        <v>215.28426999999999</v>
      </c>
      <c r="G119" s="46">
        <f t="shared" si="83"/>
        <v>162.42871</v>
      </c>
      <c r="H119" s="217"/>
      <c r="I119" s="218">
        <v>162.42871</v>
      </c>
      <c r="J119" s="46">
        <f t="shared" si="84"/>
        <v>0.17457</v>
      </c>
      <c r="K119" s="217"/>
      <c r="L119" s="219">
        <v>0.17457</v>
      </c>
      <c r="M119" s="46">
        <f t="shared" si="85"/>
        <v>49.727290000000004</v>
      </c>
      <c r="N119" s="217"/>
      <c r="O119" s="219">
        <v>49.727290000000004</v>
      </c>
      <c r="P119" s="46">
        <f t="shared" si="86"/>
        <v>2.9537</v>
      </c>
      <c r="Q119" s="217"/>
      <c r="R119" s="219">
        <v>2.9537</v>
      </c>
    </row>
    <row r="120" spans="1:18" ht="21.6" customHeight="1" x14ac:dyDescent="0.3">
      <c r="A120" s="84" t="s">
        <v>60</v>
      </c>
      <c r="B120" s="336" t="s">
        <v>110</v>
      </c>
      <c r="C120" s="9" t="s">
        <v>31</v>
      </c>
      <c r="D120" s="46">
        <f t="shared" si="81"/>
        <v>5.7006399999999999</v>
      </c>
      <c r="E120" s="109"/>
      <c r="F120" s="216">
        <f t="shared" si="82"/>
        <v>5.7006399999999999</v>
      </c>
      <c r="G120" s="46">
        <f t="shared" si="83"/>
        <v>4.30105</v>
      </c>
      <c r="H120" s="217"/>
      <c r="I120" s="218">
        <v>4.30105</v>
      </c>
      <c r="J120" s="46">
        <f t="shared" si="84"/>
        <v>4.62E-3</v>
      </c>
      <c r="K120" s="217"/>
      <c r="L120" s="219">
        <v>4.62E-3</v>
      </c>
      <c r="M120" s="46">
        <f t="shared" si="85"/>
        <v>1.3167599999999999</v>
      </c>
      <c r="N120" s="217"/>
      <c r="O120" s="219">
        <v>1.3167599999999999</v>
      </c>
      <c r="P120" s="46">
        <f t="shared" si="86"/>
        <v>7.8210000000000002E-2</v>
      </c>
      <c r="Q120" s="217"/>
      <c r="R120" s="219">
        <v>7.8210000000000002E-2</v>
      </c>
    </row>
    <row r="121" spans="1:18" ht="21.6" customHeight="1" x14ac:dyDescent="0.3">
      <c r="A121" s="84" t="s">
        <v>62</v>
      </c>
      <c r="B121" s="336" t="s">
        <v>63</v>
      </c>
      <c r="C121" s="9" t="s">
        <v>31</v>
      </c>
      <c r="D121" s="46">
        <f t="shared" si="81"/>
        <v>24.575699999999998</v>
      </c>
      <c r="E121" s="109"/>
      <c r="F121" s="216">
        <f t="shared" si="82"/>
        <v>24.575699999999998</v>
      </c>
      <c r="G121" s="46">
        <f t="shared" si="83"/>
        <v>18.541989999999998</v>
      </c>
      <c r="H121" s="217"/>
      <c r="I121" s="218">
        <v>18.541989999999998</v>
      </c>
      <c r="J121" s="46">
        <f t="shared" si="84"/>
        <v>1.993E-2</v>
      </c>
      <c r="K121" s="217"/>
      <c r="L121" s="219">
        <v>1.993E-2</v>
      </c>
      <c r="M121" s="46">
        <f t="shared" si="85"/>
        <v>5.6765999999999996</v>
      </c>
      <c r="N121" s="217"/>
      <c r="O121" s="219">
        <v>5.6765999999999996</v>
      </c>
      <c r="P121" s="46">
        <f t="shared" si="86"/>
        <v>0.33717999999999998</v>
      </c>
      <c r="Q121" s="217"/>
      <c r="R121" s="219">
        <v>0.33717999999999998</v>
      </c>
    </row>
    <row r="122" spans="1:18" ht="21.6" customHeight="1" x14ac:dyDescent="0.3">
      <c r="A122" s="84" t="s">
        <v>64</v>
      </c>
      <c r="B122" s="337" t="s">
        <v>65</v>
      </c>
      <c r="C122" s="85" t="s">
        <v>31</v>
      </c>
      <c r="D122" s="46">
        <f t="shared" si="81"/>
        <v>57.680439999999997</v>
      </c>
      <c r="E122" s="107"/>
      <c r="F122" s="216">
        <f t="shared" si="82"/>
        <v>57.680439999999997</v>
      </c>
      <c r="G122" s="46">
        <f t="shared" si="83"/>
        <v>43.519009999999994</v>
      </c>
      <c r="H122" s="217"/>
      <c r="I122" s="218">
        <f>I123+I124+I125</f>
        <v>43.519009999999994</v>
      </c>
      <c r="J122" s="46">
        <f t="shared" si="84"/>
        <v>4.6769999999999999E-2</v>
      </c>
      <c r="K122" s="217"/>
      <c r="L122" s="218">
        <f>L123+L124+L125</f>
        <v>4.6769999999999999E-2</v>
      </c>
      <c r="M122" s="46">
        <f t="shared" si="85"/>
        <v>13.32328</v>
      </c>
      <c r="N122" s="217"/>
      <c r="O122" s="218">
        <f>O123+O124+O125</f>
        <v>13.32328</v>
      </c>
      <c r="P122" s="46">
        <f t="shared" si="86"/>
        <v>0.79138000000000008</v>
      </c>
      <c r="Q122" s="217"/>
      <c r="R122" s="218">
        <f>R123+R124+R125</f>
        <v>0.79138000000000008</v>
      </c>
    </row>
    <row r="123" spans="1:18" ht="21.6" customHeight="1" x14ac:dyDescent="0.3">
      <c r="A123" s="84" t="s">
        <v>66</v>
      </c>
      <c r="B123" s="336" t="s">
        <v>67</v>
      </c>
      <c r="C123" s="9" t="s">
        <v>31</v>
      </c>
      <c r="D123" s="46">
        <f t="shared" si="81"/>
        <v>39.537610000000001</v>
      </c>
      <c r="E123" s="109"/>
      <c r="F123" s="216">
        <f t="shared" si="82"/>
        <v>39.537610000000001</v>
      </c>
      <c r="G123" s="46">
        <f t="shared" si="83"/>
        <v>29.83052</v>
      </c>
      <c r="H123" s="217"/>
      <c r="I123" s="218">
        <v>29.83052</v>
      </c>
      <c r="J123" s="46">
        <f t="shared" si="84"/>
        <v>3.2059999999999998E-2</v>
      </c>
      <c r="K123" s="217"/>
      <c r="L123" s="219">
        <v>3.2059999999999998E-2</v>
      </c>
      <c r="M123" s="46">
        <f t="shared" si="85"/>
        <v>9.1325699999999994</v>
      </c>
      <c r="N123" s="217"/>
      <c r="O123" s="219">
        <v>9.1325699999999994</v>
      </c>
      <c r="P123" s="46">
        <f t="shared" si="86"/>
        <v>0.54246000000000005</v>
      </c>
      <c r="Q123" s="217"/>
      <c r="R123" s="219">
        <v>0.54246000000000005</v>
      </c>
    </row>
    <row r="124" spans="1:18" ht="33.6" customHeight="1" x14ac:dyDescent="0.3">
      <c r="A124" s="84" t="s">
        <v>68</v>
      </c>
      <c r="B124" s="336" t="s">
        <v>59</v>
      </c>
      <c r="C124" s="9" t="s">
        <v>31</v>
      </c>
      <c r="D124" s="46">
        <f t="shared" si="81"/>
        <v>8.1884899999999998</v>
      </c>
      <c r="E124" s="109"/>
      <c r="F124" s="216">
        <f t="shared" si="82"/>
        <v>8.1884899999999998</v>
      </c>
      <c r="G124" s="46">
        <f t="shared" si="83"/>
        <v>6.1780900000000001</v>
      </c>
      <c r="H124" s="217"/>
      <c r="I124" s="218">
        <v>6.1780900000000001</v>
      </c>
      <c r="J124" s="46">
        <f t="shared" si="84"/>
        <v>6.6400000000000001E-3</v>
      </c>
      <c r="K124" s="217"/>
      <c r="L124" s="219">
        <v>6.6400000000000001E-3</v>
      </c>
      <c r="M124" s="46">
        <f t="shared" si="85"/>
        <v>1.89141</v>
      </c>
      <c r="N124" s="217"/>
      <c r="O124" s="219">
        <v>1.89141</v>
      </c>
      <c r="P124" s="46">
        <f t="shared" si="86"/>
        <v>0.11235000000000001</v>
      </c>
      <c r="Q124" s="217"/>
      <c r="R124" s="219">
        <v>0.11235000000000001</v>
      </c>
    </row>
    <row r="125" spans="1:18" ht="21.6" customHeight="1" x14ac:dyDescent="0.3">
      <c r="A125" s="84" t="s">
        <v>69</v>
      </c>
      <c r="B125" s="336" t="s">
        <v>70</v>
      </c>
      <c r="C125" s="9" t="s">
        <v>31</v>
      </c>
      <c r="D125" s="46">
        <f t="shared" si="81"/>
        <v>9.9543400000000002</v>
      </c>
      <c r="E125" s="109"/>
      <c r="F125" s="216">
        <f t="shared" si="82"/>
        <v>9.9543400000000002</v>
      </c>
      <c r="G125" s="46">
        <f t="shared" si="83"/>
        <v>7.5103999999999997</v>
      </c>
      <c r="H125" s="217"/>
      <c r="I125" s="218">
        <v>7.5103999999999997</v>
      </c>
      <c r="J125" s="46">
        <f t="shared" si="84"/>
        <v>8.0700000000000008E-3</v>
      </c>
      <c r="K125" s="217"/>
      <c r="L125" s="219">
        <v>8.0700000000000008E-3</v>
      </c>
      <c r="M125" s="46">
        <f t="shared" si="85"/>
        <v>2.2993000000000001</v>
      </c>
      <c r="N125" s="217"/>
      <c r="O125" s="219">
        <v>2.2993000000000001</v>
      </c>
      <c r="P125" s="46">
        <f t="shared" si="86"/>
        <v>0.13657</v>
      </c>
      <c r="Q125" s="217"/>
      <c r="R125" s="219">
        <v>0.13657</v>
      </c>
    </row>
    <row r="126" spans="1:18" ht="21.6" customHeight="1" x14ac:dyDescent="0.3">
      <c r="A126" s="84">
        <v>2</v>
      </c>
      <c r="B126" s="337" t="s">
        <v>71</v>
      </c>
      <c r="C126" s="9" t="s">
        <v>31</v>
      </c>
      <c r="D126" s="46">
        <f t="shared" si="81"/>
        <v>147.70591000000002</v>
      </c>
      <c r="E126" s="107"/>
      <c r="F126" s="216">
        <f t="shared" si="82"/>
        <v>147.70591000000002</v>
      </c>
      <c r="G126" s="46">
        <f>H126+I126</f>
        <v>111.44187000000001</v>
      </c>
      <c r="H126" s="217"/>
      <c r="I126" s="218">
        <f>I127+I128+I129</f>
        <v>111.44187000000001</v>
      </c>
      <c r="J126" s="46">
        <f t="shared" si="84"/>
        <v>0.11977</v>
      </c>
      <c r="K126" s="217"/>
      <c r="L126" s="218">
        <f>L127+L128+L129</f>
        <v>0.11977</v>
      </c>
      <c r="M126" s="46">
        <f t="shared" si="85"/>
        <v>34.117750000000001</v>
      </c>
      <c r="N126" s="217"/>
      <c r="O126" s="218">
        <f>O127+O128+O129</f>
        <v>34.117750000000001</v>
      </c>
      <c r="P126" s="46">
        <f t="shared" si="86"/>
        <v>2.0265200000000001</v>
      </c>
      <c r="Q126" s="217"/>
      <c r="R126" s="218">
        <f>R127+R128+R129</f>
        <v>2.0265200000000001</v>
      </c>
    </row>
    <row r="127" spans="1:18" ht="21.6" customHeight="1" x14ac:dyDescent="0.3">
      <c r="A127" s="84" t="s">
        <v>72</v>
      </c>
      <c r="B127" s="336" t="s">
        <v>67</v>
      </c>
      <c r="C127" s="9" t="s">
        <v>31</v>
      </c>
      <c r="D127" s="46">
        <f t="shared" si="81"/>
        <v>113.30299000000001</v>
      </c>
      <c r="E127" s="109"/>
      <c r="F127" s="216">
        <f t="shared" si="82"/>
        <v>113.30299000000001</v>
      </c>
      <c r="G127" s="46">
        <f t="shared" si="83"/>
        <v>85.485380000000006</v>
      </c>
      <c r="H127" s="217"/>
      <c r="I127" s="218">
        <v>85.485380000000006</v>
      </c>
      <c r="J127" s="46">
        <f t="shared" si="84"/>
        <v>9.1880000000000003E-2</v>
      </c>
      <c r="K127" s="217"/>
      <c r="L127" s="219">
        <v>9.1880000000000003E-2</v>
      </c>
      <c r="M127" s="46">
        <f t="shared" si="85"/>
        <v>26.171209999999999</v>
      </c>
      <c r="N127" s="217"/>
      <c r="O127" s="219">
        <v>26.171209999999999</v>
      </c>
      <c r="P127" s="46">
        <f t="shared" si="86"/>
        <v>1.5545199999999999</v>
      </c>
      <c r="Q127" s="217"/>
      <c r="R127" s="219">
        <v>1.5545199999999999</v>
      </c>
    </row>
    <row r="128" spans="1:18" ht="29.4" customHeight="1" x14ac:dyDescent="0.3">
      <c r="A128" s="84" t="s">
        <v>73</v>
      </c>
      <c r="B128" s="336" t="s">
        <v>59</v>
      </c>
      <c r="C128" s="9" t="s">
        <v>31</v>
      </c>
      <c r="D128" s="46">
        <f t="shared" si="81"/>
        <v>24.926649999999999</v>
      </c>
      <c r="E128" s="109"/>
      <c r="F128" s="216">
        <f t="shared" si="82"/>
        <v>24.926649999999999</v>
      </c>
      <c r="G128" s="46">
        <f t="shared" si="83"/>
        <v>18.80678</v>
      </c>
      <c r="H128" s="217"/>
      <c r="I128" s="218">
        <v>18.80678</v>
      </c>
      <c r="J128" s="46">
        <f t="shared" si="84"/>
        <v>2.0209999999999999E-2</v>
      </c>
      <c r="K128" s="217"/>
      <c r="L128" s="219">
        <v>2.0209999999999999E-2</v>
      </c>
      <c r="M128" s="46">
        <f t="shared" si="85"/>
        <v>5.7576700000000001</v>
      </c>
      <c r="N128" s="217"/>
      <c r="O128" s="219">
        <v>5.7576700000000001</v>
      </c>
      <c r="P128" s="46">
        <f t="shared" si="86"/>
        <v>0.34199000000000002</v>
      </c>
      <c r="Q128" s="217"/>
      <c r="R128" s="219">
        <v>0.34199000000000002</v>
      </c>
    </row>
    <row r="129" spans="1:18" ht="21.6" customHeight="1" x14ac:dyDescent="0.3">
      <c r="A129" s="84" t="s">
        <v>74</v>
      </c>
      <c r="B129" s="336" t="s">
        <v>70</v>
      </c>
      <c r="C129" s="9" t="s">
        <v>31</v>
      </c>
      <c r="D129" s="46">
        <f t="shared" si="81"/>
        <v>9.4762699999999995</v>
      </c>
      <c r="E129" s="109"/>
      <c r="F129" s="216">
        <f t="shared" si="82"/>
        <v>9.4762699999999995</v>
      </c>
      <c r="G129" s="46">
        <f t="shared" si="83"/>
        <v>7.1497099999999998</v>
      </c>
      <c r="H129" s="217"/>
      <c r="I129" s="218">
        <v>7.1497099999999998</v>
      </c>
      <c r="J129" s="46">
        <f t="shared" si="84"/>
        <v>7.6800000000000002E-3</v>
      </c>
      <c r="K129" s="217"/>
      <c r="L129" s="219">
        <v>7.6800000000000002E-3</v>
      </c>
      <c r="M129" s="46">
        <f t="shared" si="85"/>
        <v>2.1888700000000001</v>
      </c>
      <c r="N129" s="217"/>
      <c r="O129" s="219">
        <v>2.1888700000000001</v>
      </c>
      <c r="P129" s="46">
        <f t="shared" si="86"/>
        <v>0.13000999999999999</v>
      </c>
      <c r="Q129" s="217"/>
      <c r="R129" s="219">
        <v>0.13000999999999999</v>
      </c>
    </row>
    <row r="130" spans="1:18" ht="21.6" customHeight="1" x14ac:dyDescent="0.3">
      <c r="A130" s="84" t="s">
        <v>75</v>
      </c>
      <c r="B130" s="338" t="s">
        <v>76</v>
      </c>
      <c r="C130" s="9" t="s">
        <v>31</v>
      </c>
      <c r="D130" s="46">
        <f t="shared" si="81"/>
        <v>0</v>
      </c>
      <c r="E130" s="109"/>
      <c r="F130" s="216">
        <f t="shared" si="82"/>
        <v>0</v>
      </c>
      <c r="G130" s="46">
        <f t="shared" si="83"/>
        <v>0</v>
      </c>
      <c r="H130" s="217"/>
      <c r="I130" s="218">
        <v>0</v>
      </c>
      <c r="J130" s="46">
        <f t="shared" si="84"/>
        <v>0</v>
      </c>
      <c r="K130" s="217"/>
      <c r="L130" s="219">
        <v>0</v>
      </c>
      <c r="M130" s="46">
        <f t="shared" si="85"/>
        <v>0</v>
      </c>
      <c r="N130" s="217"/>
      <c r="O130" s="219">
        <v>0</v>
      </c>
      <c r="P130" s="46">
        <f t="shared" si="86"/>
        <v>0</v>
      </c>
      <c r="Q130" s="217"/>
      <c r="R130" s="219">
        <v>0</v>
      </c>
    </row>
    <row r="131" spans="1:18" ht="21.6" customHeight="1" x14ac:dyDescent="0.3">
      <c r="A131" s="84" t="s">
        <v>23</v>
      </c>
      <c r="B131" s="339" t="s">
        <v>67</v>
      </c>
      <c r="C131" s="9" t="s">
        <v>31</v>
      </c>
      <c r="D131" s="46">
        <f t="shared" si="81"/>
        <v>0</v>
      </c>
      <c r="E131" s="109"/>
      <c r="F131" s="216">
        <f t="shared" si="82"/>
        <v>0</v>
      </c>
      <c r="G131" s="46">
        <f t="shared" si="83"/>
        <v>0</v>
      </c>
      <c r="H131" s="217"/>
      <c r="I131" s="218">
        <v>0</v>
      </c>
      <c r="J131" s="46">
        <f t="shared" si="84"/>
        <v>0</v>
      </c>
      <c r="K131" s="217"/>
      <c r="L131" s="219">
        <v>0</v>
      </c>
      <c r="M131" s="46">
        <f t="shared" si="85"/>
        <v>0</v>
      </c>
      <c r="N131" s="217"/>
      <c r="O131" s="219">
        <v>0</v>
      </c>
      <c r="P131" s="46">
        <f t="shared" si="86"/>
        <v>0</v>
      </c>
      <c r="Q131" s="217"/>
      <c r="R131" s="219">
        <v>0</v>
      </c>
    </row>
    <row r="132" spans="1:18" ht="33" customHeight="1" x14ac:dyDescent="0.3">
      <c r="A132" s="84" t="s">
        <v>77</v>
      </c>
      <c r="B132" s="339" t="s">
        <v>59</v>
      </c>
      <c r="C132" s="9" t="s">
        <v>31</v>
      </c>
      <c r="D132" s="46">
        <f t="shared" si="81"/>
        <v>0</v>
      </c>
      <c r="E132" s="109"/>
      <c r="F132" s="216">
        <f t="shared" si="82"/>
        <v>0</v>
      </c>
      <c r="G132" s="46">
        <f>H132+I132</f>
        <v>0</v>
      </c>
      <c r="H132" s="217"/>
      <c r="I132" s="218">
        <v>0</v>
      </c>
      <c r="J132" s="46">
        <f t="shared" si="84"/>
        <v>0</v>
      </c>
      <c r="K132" s="217"/>
      <c r="L132" s="219">
        <v>0</v>
      </c>
      <c r="M132" s="46">
        <f t="shared" si="85"/>
        <v>0</v>
      </c>
      <c r="N132" s="217"/>
      <c r="O132" s="219">
        <v>0</v>
      </c>
      <c r="P132" s="46">
        <f t="shared" si="86"/>
        <v>0</v>
      </c>
      <c r="Q132" s="217"/>
      <c r="R132" s="219">
        <v>0</v>
      </c>
    </row>
    <row r="133" spans="1:18" ht="22.8" customHeight="1" x14ac:dyDescent="0.3">
      <c r="A133" s="84" t="s">
        <v>78</v>
      </c>
      <c r="B133" s="340" t="s">
        <v>112</v>
      </c>
      <c r="C133" s="9" t="s">
        <v>31</v>
      </c>
      <c r="D133" s="46">
        <f>E133+F133</f>
        <v>0</v>
      </c>
      <c r="E133" s="109"/>
      <c r="F133" s="216">
        <f t="shared" si="82"/>
        <v>0</v>
      </c>
      <c r="G133" s="46">
        <f t="shared" ref="G133:G135" si="87">H133+I133</f>
        <v>0</v>
      </c>
      <c r="H133" s="217"/>
      <c r="I133" s="218">
        <v>0</v>
      </c>
      <c r="J133" s="46">
        <f t="shared" si="84"/>
        <v>0</v>
      </c>
      <c r="K133" s="217"/>
      <c r="L133" s="219">
        <v>0</v>
      </c>
      <c r="M133" s="46">
        <f t="shared" si="85"/>
        <v>0</v>
      </c>
      <c r="N133" s="217"/>
      <c r="O133" s="219">
        <v>0</v>
      </c>
      <c r="P133" s="46">
        <f t="shared" si="86"/>
        <v>0</v>
      </c>
      <c r="Q133" s="217"/>
      <c r="R133" s="219">
        <v>0</v>
      </c>
    </row>
    <row r="134" spans="1:18" ht="22.8" customHeight="1" x14ac:dyDescent="0.3">
      <c r="A134" s="84" t="s">
        <v>27</v>
      </c>
      <c r="B134" s="337" t="s">
        <v>124</v>
      </c>
      <c r="C134" s="9" t="s">
        <v>31</v>
      </c>
      <c r="D134" s="46">
        <f t="shared" si="81"/>
        <v>0</v>
      </c>
      <c r="E134" s="109"/>
      <c r="F134" s="216">
        <f t="shared" si="82"/>
        <v>0</v>
      </c>
      <c r="G134" s="46">
        <f t="shared" si="87"/>
        <v>0</v>
      </c>
      <c r="H134" s="217"/>
      <c r="I134" s="218">
        <v>0</v>
      </c>
      <c r="J134" s="46">
        <f t="shared" si="84"/>
        <v>0</v>
      </c>
      <c r="K134" s="217"/>
      <c r="L134" s="219">
        <v>0</v>
      </c>
      <c r="M134" s="46">
        <f t="shared" si="85"/>
        <v>0</v>
      </c>
      <c r="N134" s="217"/>
      <c r="O134" s="219">
        <v>0</v>
      </c>
      <c r="P134" s="46">
        <f t="shared" si="86"/>
        <v>0</v>
      </c>
      <c r="Q134" s="217"/>
      <c r="R134" s="219">
        <v>0</v>
      </c>
    </row>
    <row r="135" spans="1:18" ht="22.8" customHeight="1" x14ac:dyDescent="0.3">
      <c r="A135" s="84" t="s">
        <v>80</v>
      </c>
      <c r="B135" s="337" t="s">
        <v>81</v>
      </c>
      <c r="C135" s="9" t="s">
        <v>31</v>
      </c>
      <c r="D135" s="46">
        <f t="shared" si="81"/>
        <v>0</v>
      </c>
      <c r="E135" s="109"/>
      <c r="F135" s="216">
        <f t="shared" si="82"/>
        <v>0</v>
      </c>
      <c r="G135" s="46">
        <f t="shared" si="87"/>
        <v>0</v>
      </c>
      <c r="H135" s="217"/>
      <c r="I135" s="218">
        <v>0</v>
      </c>
      <c r="J135" s="46">
        <f t="shared" si="84"/>
        <v>0</v>
      </c>
      <c r="K135" s="217"/>
      <c r="L135" s="219">
        <v>0</v>
      </c>
      <c r="M135" s="46">
        <f t="shared" si="85"/>
        <v>0</v>
      </c>
      <c r="N135" s="217"/>
      <c r="O135" s="219">
        <v>0</v>
      </c>
      <c r="P135" s="46">
        <f t="shared" si="86"/>
        <v>0</v>
      </c>
      <c r="Q135" s="217"/>
      <c r="R135" s="219">
        <v>0</v>
      </c>
    </row>
    <row r="136" spans="1:18" ht="22.8" customHeight="1" x14ac:dyDescent="0.3">
      <c r="A136" s="84" t="s">
        <v>82</v>
      </c>
      <c r="B136" s="337" t="s">
        <v>114</v>
      </c>
      <c r="C136" s="9" t="s">
        <v>31</v>
      </c>
      <c r="D136" s="86">
        <f>E136+F136</f>
        <v>1903.8261300000004</v>
      </c>
      <c r="E136" s="109"/>
      <c r="F136" s="185">
        <f>F135+F134+F130+F126+F115</f>
        <v>1903.8261300000004</v>
      </c>
      <c r="G136" s="220">
        <f>H136+I136</f>
        <v>1436.4078600000003</v>
      </c>
      <c r="H136" s="221"/>
      <c r="I136" s="185">
        <f>I135+I134+I130+I126+I115</f>
        <v>1436.4078600000003</v>
      </c>
      <c r="J136" s="220">
        <f>K136+L136</f>
        <v>1.5437899999999998</v>
      </c>
      <c r="K136" s="221"/>
      <c r="L136" s="176">
        <f>L135+L134+L130+L126+L115</f>
        <v>1.5437899999999998</v>
      </c>
      <c r="M136" s="220">
        <f>N136+O136</f>
        <v>439.75398999999999</v>
      </c>
      <c r="N136" s="221"/>
      <c r="O136" s="176">
        <f>O135+O134+O130+O126+O115</f>
        <v>439.75398999999999</v>
      </c>
      <c r="P136" s="220">
        <f>Q136+R136</f>
        <v>26.120490000000004</v>
      </c>
      <c r="Q136" s="221"/>
      <c r="R136" s="177">
        <f>R135+R134+R130+R126+R115</f>
        <v>26.120490000000004</v>
      </c>
    </row>
    <row r="137" spans="1:18" ht="22.8" customHeight="1" x14ac:dyDescent="0.3">
      <c r="A137" s="84" t="s">
        <v>84</v>
      </c>
      <c r="B137" s="337" t="s">
        <v>85</v>
      </c>
      <c r="C137" s="9" t="s">
        <v>31</v>
      </c>
      <c r="D137" s="46">
        <f t="shared" ref="D137" si="88">E137+F137</f>
        <v>0</v>
      </c>
      <c r="E137" s="109"/>
      <c r="F137" s="126">
        <f t="shared" ref="F137:G137" si="89">G137+H137</f>
        <v>0</v>
      </c>
      <c r="G137" s="46">
        <f t="shared" si="89"/>
        <v>0</v>
      </c>
      <c r="H137" s="221"/>
      <c r="I137" s="126">
        <f t="shared" ref="I137:J137" si="90">J137+K137</f>
        <v>0</v>
      </c>
      <c r="J137" s="46">
        <f t="shared" si="90"/>
        <v>0</v>
      </c>
      <c r="K137" s="221"/>
      <c r="L137" s="126">
        <f t="shared" ref="L137:M137" si="91">M137+N137</f>
        <v>0</v>
      </c>
      <c r="M137" s="46">
        <f t="shared" si="91"/>
        <v>0</v>
      </c>
      <c r="N137" s="221"/>
      <c r="O137" s="126">
        <f t="shared" ref="O137:P137" si="92">P137+Q137</f>
        <v>0</v>
      </c>
      <c r="P137" s="46">
        <f t="shared" si="92"/>
        <v>0</v>
      </c>
      <c r="Q137" s="221"/>
      <c r="R137" s="172">
        <f t="shared" ref="R137" si="93">S137+T137</f>
        <v>0</v>
      </c>
    </row>
    <row r="138" spans="1:18" ht="22.8" customHeight="1" x14ac:dyDescent="0.3">
      <c r="A138" s="84" t="s">
        <v>86</v>
      </c>
      <c r="B138" s="337" t="s">
        <v>125</v>
      </c>
      <c r="C138" s="9" t="s">
        <v>31</v>
      </c>
      <c r="D138" s="87">
        <f>D139+D140+D141+D142+D143</f>
        <v>46.434783658536595</v>
      </c>
      <c r="E138" s="221"/>
      <c r="F138" s="222">
        <f t="shared" ref="F138:R138" si="94">F139+F140+F141+F142+F143</f>
        <v>46.434783658536595</v>
      </c>
      <c r="G138" s="87">
        <f t="shared" si="94"/>
        <v>35.034338048780491</v>
      </c>
      <c r="H138" s="221"/>
      <c r="I138" s="222">
        <f t="shared" si="94"/>
        <v>35.034338048780491</v>
      </c>
      <c r="J138" s="88">
        <f t="shared" si="94"/>
        <v>3.7653414634146336E-2</v>
      </c>
      <c r="K138" s="221"/>
      <c r="L138" s="223">
        <f t="shared" si="94"/>
        <v>3.7653414634146336E-2</v>
      </c>
      <c r="M138" s="88">
        <f t="shared" si="94"/>
        <v>10.725707073170732</v>
      </c>
      <c r="N138" s="221"/>
      <c r="O138" s="223">
        <f t="shared" si="94"/>
        <v>10.725707073170732</v>
      </c>
      <c r="P138" s="88">
        <f t="shared" si="94"/>
        <v>0.63708512195121947</v>
      </c>
      <c r="Q138" s="221"/>
      <c r="R138" s="223">
        <f t="shared" si="94"/>
        <v>0.63708512195121947</v>
      </c>
    </row>
    <row r="139" spans="1:18" ht="22.8" customHeight="1" x14ac:dyDescent="0.3">
      <c r="A139" s="84" t="s">
        <v>88</v>
      </c>
      <c r="B139" s="336" t="s">
        <v>89</v>
      </c>
      <c r="C139" s="9" t="s">
        <v>31</v>
      </c>
      <c r="D139" s="46">
        <f>E139+F139</f>
        <v>8.3582610585365842</v>
      </c>
      <c r="E139" s="124"/>
      <c r="F139" s="126">
        <f>(F143+F142)/(100%-18%)-(F143+F142)</f>
        <v>8.3582610585365842</v>
      </c>
      <c r="G139" s="46">
        <f t="shared" ref="G139:G142" si="95">H139+I139</f>
        <v>6.3061808487804853</v>
      </c>
      <c r="H139" s="217"/>
      <c r="I139" s="126">
        <f>(I143+I142)/(100%-18%)-(I143+I142)</f>
        <v>6.3061808487804853</v>
      </c>
      <c r="J139" s="46">
        <f t="shared" ref="J139:J143" si="96">K139+L139</f>
        <v>6.7776146341463409E-3</v>
      </c>
      <c r="K139" s="217"/>
      <c r="L139" s="126">
        <f>(L143+L142)/(100%-18%)-(L143+L142)</f>
        <v>6.7776146341463409E-3</v>
      </c>
      <c r="M139" s="46">
        <f t="shared" ref="M139:M143" si="97">N139+O139</f>
        <v>1.9306272731707317</v>
      </c>
      <c r="N139" s="217"/>
      <c r="O139" s="126">
        <f>(O143+O142)/(100%-18%)-(O143+O142)</f>
        <v>1.9306272731707317</v>
      </c>
      <c r="P139" s="46">
        <f t="shared" ref="P139:P143" si="98">Q139+R139</f>
        <v>0.11467532195121943</v>
      </c>
      <c r="Q139" s="217"/>
      <c r="R139" s="318">
        <f>(R143+R142)/(100%-18%)-(R143+R142)</f>
        <v>0.11467532195121943</v>
      </c>
    </row>
    <row r="140" spans="1:18" ht="24" customHeight="1" x14ac:dyDescent="0.3">
      <c r="A140" s="84" t="s">
        <v>90</v>
      </c>
      <c r="B140" s="336" t="s">
        <v>117</v>
      </c>
      <c r="C140" s="9" t="s">
        <v>31</v>
      </c>
      <c r="D140" s="46">
        <f t="shared" ref="D140:D143" si="99">E140+F140</f>
        <v>0</v>
      </c>
      <c r="E140" s="124"/>
      <c r="F140" s="126">
        <v>0</v>
      </c>
      <c r="G140" s="46">
        <f t="shared" si="95"/>
        <v>0</v>
      </c>
      <c r="H140" s="124"/>
      <c r="I140" s="126">
        <v>0</v>
      </c>
      <c r="J140" s="46">
        <f t="shared" si="96"/>
        <v>0</v>
      </c>
      <c r="K140" s="124"/>
      <c r="L140" s="126">
        <v>0</v>
      </c>
      <c r="M140" s="46">
        <f t="shared" si="97"/>
        <v>0</v>
      </c>
      <c r="N140" s="124"/>
      <c r="O140" s="126">
        <v>0</v>
      </c>
      <c r="P140" s="46">
        <f t="shared" si="98"/>
        <v>0</v>
      </c>
      <c r="Q140" s="124"/>
      <c r="R140" s="318">
        <v>0</v>
      </c>
    </row>
    <row r="141" spans="1:18" ht="24" customHeight="1" x14ac:dyDescent="0.3">
      <c r="A141" s="84" t="s">
        <v>92</v>
      </c>
      <c r="B141" s="336" t="s">
        <v>118</v>
      </c>
      <c r="C141" s="9" t="s">
        <v>31</v>
      </c>
      <c r="D141" s="46">
        <f t="shared" si="99"/>
        <v>0</v>
      </c>
      <c r="E141" s="124"/>
      <c r="F141" s="126">
        <v>0</v>
      </c>
      <c r="G141" s="46">
        <f t="shared" si="95"/>
        <v>0</v>
      </c>
      <c r="H141" s="124"/>
      <c r="I141" s="126">
        <v>0</v>
      </c>
      <c r="J141" s="46">
        <f t="shared" si="96"/>
        <v>0</v>
      </c>
      <c r="K141" s="124"/>
      <c r="L141" s="126">
        <v>0</v>
      </c>
      <c r="M141" s="46">
        <f t="shared" si="97"/>
        <v>0</v>
      </c>
      <c r="N141" s="124"/>
      <c r="O141" s="126">
        <v>0</v>
      </c>
      <c r="P141" s="46">
        <f t="shared" si="98"/>
        <v>0</v>
      </c>
      <c r="Q141" s="124"/>
      <c r="R141" s="318">
        <v>0</v>
      </c>
    </row>
    <row r="142" spans="1:18" ht="24" customHeight="1" x14ac:dyDescent="0.3">
      <c r="A142" s="84" t="s">
        <v>94</v>
      </c>
      <c r="B142" s="336" t="s">
        <v>95</v>
      </c>
      <c r="C142" s="9" t="s">
        <v>31</v>
      </c>
      <c r="D142" s="46">
        <f t="shared" si="99"/>
        <v>0</v>
      </c>
      <c r="E142" s="124"/>
      <c r="F142" s="126">
        <v>0</v>
      </c>
      <c r="G142" s="46">
        <f t="shared" si="95"/>
        <v>0</v>
      </c>
      <c r="H142" s="124"/>
      <c r="I142" s="126">
        <v>0</v>
      </c>
      <c r="J142" s="46">
        <f t="shared" si="96"/>
        <v>0</v>
      </c>
      <c r="K142" s="124"/>
      <c r="L142" s="126">
        <v>0</v>
      </c>
      <c r="M142" s="46">
        <f t="shared" si="97"/>
        <v>0</v>
      </c>
      <c r="N142" s="124"/>
      <c r="O142" s="126">
        <v>0</v>
      </c>
      <c r="P142" s="46">
        <f>Q142+R142</f>
        <v>0</v>
      </c>
      <c r="Q142" s="124"/>
      <c r="R142" s="318">
        <v>0</v>
      </c>
    </row>
    <row r="143" spans="1:18" ht="24" customHeight="1" x14ac:dyDescent="0.3">
      <c r="A143" s="84" t="s">
        <v>96</v>
      </c>
      <c r="B143" s="336" t="s">
        <v>97</v>
      </c>
      <c r="C143" s="9" t="s">
        <v>31</v>
      </c>
      <c r="D143" s="46">
        <f t="shared" si="99"/>
        <v>38.076522600000011</v>
      </c>
      <c r="E143" s="124"/>
      <c r="F143" s="184">
        <f>F136*0.02</f>
        <v>38.076522600000011</v>
      </c>
      <c r="G143" s="46">
        <f>H143+I143</f>
        <v>28.728157200000005</v>
      </c>
      <c r="H143" s="217"/>
      <c r="I143" s="184">
        <f>I136*0.02</f>
        <v>28.728157200000005</v>
      </c>
      <c r="J143" s="46">
        <f t="shared" si="96"/>
        <v>3.0875799999999995E-2</v>
      </c>
      <c r="K143" s="217"/>
      <c r="L143" s="184">
        <f>L136*0.02</f>
        <v>3.0875799999999995E-2</v>
      </c>
      <c r="M143" s="46">
        <f t="shared" si="97"/>
        <v>8.7950797999999999</v>
      </c>
      <c r="N143" s="217"/>
      <c r="O143" s="184">
        <f>O136*0.02</f>
        <v>8.7950797999999999</v>
      </c>
      <c r="P143" s="46">
        <f t="shared" si="98"/>
        <v>0.52240980000000004</v>
      </c>
      <c r="Q143" s="217"/>
      <c r="R143" s="319">
        <f>R136*0.02</f>
        <v>0.52240980000000004</v>
      </c>
    </row>
    <row r="144" spans="1:18" ht="35.4" customHeight="1" thickBot="1" x14ac:dyDescent="0.35">
      <c r="A144" s="84" t="s">
        <v>98</v>
      </c>
      <c r="B144" s="341" t="s">
        <v>126</v>
      </c>
      <c r="C144" s="29" t="s">
        <v>31</v>
      </c>
      <c r="D144" s="89">
        <f>D136+D137+D138</f>
        <v>1950.260913658537</v>
      </c>
      <c r="E144" s="282"/>
      <c r="F144" s="224">
        <f>F136+F137+F138</f>
        <v>1950.260913658537</v>
      </c>
      <c r="G144" s="89">
        <f t="shared" ref="G144:P144" si="100">G136+G137+G138</f>
        <v>1471.4421980487807</v>
      </c>
      <c r="H144" s="283"/>
      <c r="I144" s="225">
        <f t="shared" ref="I144" si="101">I136+I137+I138</f>
        <v>1471.4421980487807</v>
      </c>
      <c r="J144" s="90">
        <f>J136+J137+J138</f>
        <v>1.5814434146341461</v>
      </c>
      <c r="K144" s="283"/>
      <c r="L144" s="226">
        <f t="shared" ref="L144" si="102">L136+L137+L138</f>
        <v>1.5814434146341461</v>
      </c>
      <c r="M144" s="90">
        <f t="shared" si="100"/>
        <v>450.47969707317071</v>
      </c>
      <c r="N144" s="283"/>
      <c r="O144" s="226">
        <f t="shared" ref="O144" si="103">O136+O137+O138</f>
        <v>450.47969707317071</v>
      </c>
      <c r="P144" s="90">
        <f t="shared" si="100"/>
        <v>26.757575121951223</v>
      </c>
      <c r="Q144" s="283"/>
      <c r="R144" s="226">
        <f t="shared" ref="R144" si="104">R136+R137+R138</f>
        <v>26.757575121951223</v>
      </c>
    </row>
    <row r="145" spans="1:18" ht="35.4" customHeight="1" x14ac:dyDescent="0.3">
      <c r="A145" s="284" t="s">
        <v>143</v>
      </c>
      <c r="B145" s="342" t="s">
        <v>165</v>
      </c>
      <c r="C145" s="285" t="s">
        <v>145</v>
      </c>
      <c r="D145" s="280" t="s">
        <v>141</v>
      </c>
      <c r="E145" s="279" t="s">
        <v>141</v>
      </c>
      <c r="F145" s="277" t="s">
        <v>141</v>
      </c>
      <c r="G145" s="280" t="s">
        <v>141</v>
      </c>
      <c r="H145" s="279" t="s">
        <v>141</v>
      </c>
      <c r="I145" s="277" t="s">
        <v>141</v>
      </c>
      <c r="J145" s="280" t="s">
        <v>141</v>
      </c>
      <c r="K145" s="279" t="s">
        <v>141</v>
      </c>
      <c r="L145" s="277" t="s">
        <v>141</v>
      </c>
      <c r="M145" s="280" t="s">
        <v>141</v>
      </c>
      <c r="N145" s="279" t="s">
        <v>141</v>
      </c>
      <c r="O145" s="277" t="s">
        <v>141</v>
      </c>
      <c r="P145" s="280" t="s">
        <v>141</v>
      </c>
      <c r="Q145" s="279" t="s">
        <v>141</v>
      </c>
      <c r="R145" s="277" t="s">
        <v>141</v>
      </c>
    </row>
    <row r="146" spans="1:18" ht="25.8" customHeight="1" x14ac:dyDescent="0.3">
      <c r="A146" s="227" t="s">
        <v>146</v>
      </c>
      <c r="B146" s="139" t="s">
        <v>147</v>
      </c>
      <c r="C146" s="135" t="s">
        <v>148</v>
      </c>
      <c r="D146" s="192" t="s">
        <v>141</v>
      </c>
      <c r="E146" s="191" t="s">
        <v>141</v>
      </c>
      <c r="F146" s="189" t="s">
        <v>141</v>
      </c>
      <c r="G146" s="192" t="s">
        <v>141</v>
      </c>
      <c r="H146" s="191" t="s">
        <v>141</v>
      </c>
      <c r="I146" s="190" t="s">
        <v>141</v>
      </c>
      <c r="J146" s="192" t="s">
        <v>141</v>
      </c>
      <c r="K146" s="191" t="s">
        <v>141</v>
      </c>
      <c r="L146" s="190" t="s">
        <v>141</v>
      </c>
      <c r="M146" s="192" t="s">
        <v>141</v>
      </c>
      <c r="N146" s="191" t="s">
        <v>141</v>
      </c>
      <c r="O146" s="190" t="s">
        <v>141</v>
      </c>
      <c r="P146" s="188" t="s">
        <v>141</v>
      </c>
      <c r="Q146" s="191" t="s">
        <v>141</v>
      </c>
      <c r="R146" s="190" t="s">
        <v>141</v>
      </c>
    </row>
    <row r="147" spans="1:18" ht="35.4" customHeight="1" x14ac:dyDescent="0.3">
      <c r="A147" s="227" t="s">
        <v>149</v>
      </c>
      <c r="B147" s="139" t="s">
        <v>158</v>
      </c>
      <c r="C147" s="135" t="s">
        <v>151</v>
      </c>
      <c r="D147" s="143">
        <f>F147</f>
        <v>60592.334559243194</v>
      </c>
      <c r="E147" s="144" t="s">
        <v>141</v>
      </c>
      <c r="F147" s="145">
        <f>F144/F15*1000+0.01</f>
        <v>60592.334559243194</v>
      </c>
      <c r="G147" s="143">
        <f>I147</f>
        <v>60592.325002111676</v>
      </c>
      <c r="H147" s="144" t="s">
        <v>141</v>
      </c>
      <c r="I147" s="145">
        <f>I144/I15*1000</f>
        <v>60592.325002111676</v>
      </c>
      <c r="J147" s="143">
        <f>L147</f>
        <v>60592.331710120532</v>
      </c>
      <c r="K147" s="144" t="s">
        <v>141</v>
      </c>
      <c r="L147" s="145">
        <f>L144/L15*1000+0.63</f>
        <v>60592.331710120532</v>
      </c>
      <c r="M147" s="143">
        <f>O147</f>
        <v>60592.334680974192</v>
      </c>
      <c r="N147" s="144" t="s">
        <v>141</v>
      </c>
      <c r="O147" s="145">
        <f>O144/O15*1000+0.01</f>
        <v>60592.334680974192</v>
      </c>
      <c r="P147" s="143">
        <f>R147</f>
        <v>60592.334968186646</v>
      </c>
      <c r="Q147" s="144" t="s">
        <v>141</v>
      </c>
      <c r="R147" s="145">
        <f>R144/R15*1000</f>
        <v>60592.334968186646</v>
      </c>
    </row>
    <row r="148" spans="1:18" ht="35.4" customHeight="1" thickBot="1" x14ac:dyDescent="0.35">
      <c r="A148" s="228" t="s">
        <v>152</v>
      </c>
      <c r="B148" s="146" t="s">
        <v>160</v>
      </c>
      <c r="C148" s="147" t="s">
        <v>151</v>
      </c>
      <c r="D148" s="148">
        <f t="shared" ref="D148:R148" si="105">IFERROR(D147/12,"х")</f>
        <v>5049.3612132702665</v>
      </c>
      <c r="E148" s="149" t="str">
        <f t="shared" si="105"/>
        <v>х</v>
      </c>
      <c r="F148" s="150">
        <f>IFERROR(F147/12,"х")</f>
        <v>5049.3612132702665</v>
      </c>
      <c r="G148" s="148">
        <f t="shared" si="105"/>
        <v>5049.36041684264</v>
      </c>
      <c r="H148" s="149" t="str">
        <f t="shared" si="105"/>
        <v>х</v>
      </c>
      <c r="I148" s="150">
        <f t="shared" si="105"/>
        <v>5049.36041684264</v>
      </c>
      <c r="J148" s="148">
        <f t="shared" si="105"/>
        <v>5049.3609758433777</v>
      </c>
      <c r="K148" s="149" t="str">
        <f t="shared" si="105"/>
        <v>х</v>
      </c>
      <c r="L148" s="150">
        <f t="shared" si="105"/>
        <v>5049.3609758433777</v>
      </c>
      <c r="M148" s="148">
        <f t="shared" si="105"/>
        <v>5049.3612234145157</v>
      </c>
      <c r="N148" s="149" t="str">
        <f t="shared" si="105"/>
        <v>х</v>
      </c>
      <c r="O148" s="150">
        <f t="shared" si="105"/>
        <v>5049.3612234145157</v>
      </c>
      <c r="P148" s="148">
        <f t="shared" si="105"/>
        <v>5049.3612473488874</v>
      </c>
      <c r="Q148" s="149" t="str">
        <f t="shared" si="105"/>
        <v>х</v>
      </c>
      <c r="R148" s="150">
        <f t="shared" si="105"/>
        <v>5049.3612473488874</v>
      </c>
    </row>
    <row r="149" spans="1:18" ht="35.4" customHeight="1" x14ac:dyDescent="0.3">
      <c r="A149" s="200" t="s">
        <v>154</v>
      </c>
      <c r="B149" s="201" t="s">
        <v>166</v>
      </c>
      <c r="C149" s="202" t="s">
        <v>145</v>
      </c>
      <c r="D149" s="229" t="s">
        <v>141</v>
      </c>
      <c r="E149" s="230" t="s">
        <v>141</v>
      </c>
      <c r="F149" s="231" t="s">
        <v>141</v>
      </c>
      <c r="G149" s="229" t="s">
        <v>141</v>
      </c>
      <c r="H149" s="230" t="s">
        <v>141</v>
      </c>
      <c r="I149" s="231" t="s">
        <v>141</v>
      </c>
      <c r="J149" s="229" t="s">
        <v>141</v>
      </c>
      <c r="K149" s="230" t="s">
        <v>141</v>
      </c>
      <c r="L149" s="231" t="s">
        <v>141</v>
      </c>
      <c r="M149" s="229" t="s">
        <v>141</v>
      </c>
      <c r="N149" s="230" t="s">
        <v>141</v>
      </c>
      <c r="O149" s="231" t="s">
        <v>141</v>
      </c>
      <c r="P149" s="229" t="s">
        <v>141</v>
      </c>
      <c r="Q149" s="230" t="s">
        <v>141</v>
      </c>
      <c r="R149" s="231" t="s">
        <v>141</v>
      </c>
    </row>
    <row r="150" spans="1:18" ht="35.4" customHeight="1" x14ac:dyDescent="0.3">
      <c r="A150" s="157" t="s">
        <v>156</v>
      </c>
      <c r="B150" s="207" t="s">
        <v>147</v>
      </c>
      <c r="C150" s="202" t="s">
        <v>148</v>
      </c>
      <c r="D150" s="78" t="s">
        <v>141</v>
      </c>
      <c r="E150" s="208" t="s">
        <v>141</v>
      </c>
      <c r="F150" s="164" t="s">
        <v>141</v>
      </c>
      <c r="G150" s="78" t="s">
        <v>141</v>
      </c>
      <c r="H150" s="208" t="s">
        <v>141</v>
      </c>
      <c r="I150" s="164" t="s">
        <v>141</v>
      </c>
      <c r="J150" s="78" t="s">
        <v>141</v>
      </c>
      <c r="K150" s="208" t="s">
        <v>141</v>
      </c>
      <c r="L150" s="164" t="s">
        <v>141</v>
      </c>
      <c r="M150" s="78" t="s">
        <v>141</v>
      </c>
      <c r="N150" s="208" t="s">
        <v>141</v>
      </c>
      <c r="O150" s="164" t="s">
        <v>141</v>
      </c>
      <c r="P150" s="78" t="s">
        <v>141</v>
      </c>
      <c r="Q150" s="208" t="s">
        <v>141</v>
      </c>
      <c r="R150" s="164" t="s">
        <v>141</v>
      </c>
    </row>
    <row r="151" spans="1:18" ht="35.4" customHeight="1" x14ac:dyDescent="0.3">
      <c r="A151" s="157" t="s">
        <v>157</v>
      </c>
      <c r="B151" s="207" t="s">
        <v>158</v>
      </c>
      <c r="C151" s="202" t="s">
        <v>151</v>
      </c>
      <c r="D151" s="78">
        <f>F151</f>
        <v>72710.791471091841</v>
      </c>
      <c r="E151" s="209" t="s">
        <v>141</v>
      </c>
      <c r="F151" s="210">
        <f>F147*1.2-0.01</f>
        <v>72710.791471091841</v>
      </c>
      <c r="G151" s="78">
        <f>G147*1.2</f>
        <v>72710.790002534006</v>
      </c>
      <c r="H151" s="209" t="s">
        <v>141</v>
      </c>
      <c r="I151" s="210">
        <f>I147*1.2</f>
        <v>72710.790002534006</v>
      </c>
      <c r="J151" s="78">
        <f>L151</f>
        <v>72710.788052144635</v>
      </c>
      <c r="K151" s="209" t="s">
        <v>141</v>
      </c>
      <c r="L151" s="210">
        <f>L147*1.2-0.01</f>
        <v>72710.788052144635</v>
      </c>
      <c r="M151" s="78">
        <f>O151</f>
        <v>72710.79161716903</v>
      </c>
      <c r="N151" s="209" t="s">
        <v>141</v>
      </c>
      <c r="O151" s="210">
        <f>O147*1.2-0.01</f>
        <v>72710.79161716903</v>
      </c>
      <c r="P151" s="78">
        <f>R151</f>
        <v>72710.791961823983</v>
      </c>
      <c r="Q151" s="209" t="s">
        <v>141</v>
      </c>
      <c r="R151" s="210">
        <f>R147*1.2-0.01</f>
        <v>72710.791961823983</v>
      </c>
    </row>
    <row r="152" spans="1:18" ht="35.4" customHeight="1" thickBot="1" x14ac:dyDescent="0.35">
      <c r="A152" s="165" t="s">
        <v>164</v>
      </c>
      <c r="B152" s="211" t="s">
        <v>160</v>
      </c>
      <c r="C152" s="212" t="s">
        <v>151</v>
      </c>
      <c r="D152" s="232">
        <f>D148*1.2</f>
        <v>6059.23345592432</v>
      </c>
      <c r="E152" s="233" t="s">
        <v>141</v>
      </c>
      <c r="F152" s="234">
        <f>F148*1.2</f>
        <v>6059.23345592432</v>
      </c>
      <c r="G152" s="232">
        <f>G148*1.2</f>
        <v>6059.2325002111675</v>
      </c>
      <c r="H152" s="233" t="s">
        <v>141</v>
      </c>
      <c r="I152" s="234">
        <f>I148*1.2</f>
        <v>6059.2325002111675</v>
      </c>
      <c r="J152" s="232">
        <f>J148*1.2</f>
        <v>6059.2331710120534</v>
      </c>
      <c r="K152" s="233" t="s">
        <v>141</v>
      </c>
      <c r="L152" s="234">
        <f>L148*1.2</f>
        <v>6059.2331710120534</v>
      </c>
      <c r="M152" s="232">
        <f>M148*1.2</f>
        <v>6059.2334680974191</v>
      </c>
      <c r="N152" s="233" t="s">
        <v>141</v>
      </c>
      <c r="O152" s="234">
        <f>O148*1.2</f>
        <v>6059.2334680974191</v>
      </c>
      <c r="P152" s="232">
        <f>P148*1.2</f>
        <v>6059.2334968186651</v>
      </c>
      <c r="Q152" s="233" t="s">
        <v>141</v>
      </c>
      <c r="R152" s="234">
        <f>R148*1.2</f>
        <v>6059.2334968186651</v>
      </c>
    </row>
    <row r="153" spans="1:18" ht="69" customHeight="1" thickBot="1" x14ac:dyDescent="0.35">
      <c r="A153" s="92"/>
      <c r="B153" s="360" t="s">
        <v>129</v>
      </c>
      <c r="C153" s="361"/>
      <c r="D153" s="361"/>
      <c r="E153" s="361"/>
      <c r="F153" s="361"/>
      <c r="G153" s="361"/>
      <c r="H153" s="361"/>
      <c r="I153" s="361"/>
      <c r="J153" s="361"/>
      <c r="K153" s="361"/>
      <c r="L153" s="361"/>
      <c r="M153" s="361"/>
      <c r="N153" s="361"/>
      <c r="O153" s="361"/>
      <c r="P153" s="361"/>
      <c r="Q153" s="361"/>
      <c r="R153" s="362"/>
    </row>
    <row r="154" spans="1:18" ht="35.4" customHeight="1" x14ac:dyDescent="0.3">
      <c r="A154" s="93" t="s">
        <v>143</v>
      </c>
      <c r="B154" s="235" t="s">
        <v>167</v>
      </c>
      <c r="C154" s="236" t="s">
        <v>145</v>
      </c>
      <c r="D154" s="237" t="s">
        <v>141</v>
      </c>
      <c r="E154" s="238" t="s">
        <v>141</v>
      </c>
      <c r="F154" s="239" t="s">
        <v>141</v>
      </c>
      <c r="G154" s="237" t="s">
        <v>141</v>
      </c>
      <c r="H154" s="238" t="s">
        <v>141</v>
      </c>
      <c r="I154" s="239" t="s">
        <v>141</v>
      </c>
      <c r="J154" s="237" t="s">
        <v>141</v>
      </c>
      <c r="K154" s="238" t="s">
        <v>141</v>
      </c>
      <c r="L154" s="239" t="s">
        <v>141</v>
      </c>
      <c r="M154" s="237" t="s">
        <v>141</v>
      </c>
      <c r="N154" s="238" t="s">
        <v>141</v>
      </c>
      <c r="O154" s="239" t="s">
        <v>141</v>
      </c>
      <c r="P154" s="237" t="s">
        <v>141</v>
      </c>
      <c r="Q154" s="238" t="s">
        <v>141</v>
      </c>
      <c r="R154" s="239" t="s">
        <v>141</v>
      </c>
    </row>
    <row r="155" spans="1:18" ht="35.4" customHeight="1" x14ac:dyDescent="0.3">
      <c r="A155" s="240" t="s">
        <v>146</v>
      </c>
      <c r="B155" s="241" t="s">
        <v>147</v>
      </c>
      <c r="C155" s="242" t="s">
        <v>148</v>
      </c>
      <c r="D155" s="243">
        <f>E155</f>
        <v>1481.4726052468482</v>
      </c>
      <c r="E155" s="244">
        <f>E62+E107</f>
        <v>1481.4726052468482</v>
      </c>
      <c r="F155" s="245" t="s">
        <v>141</v>
      </c>
      <c r="G155" s="243">
        <f>H155</f>
        <v>1228.9966368777405</v>
      </c>
      <c r="H155" s="244">
        <f>H62+H107</f>
        <v>1228.9966368777405</v>
      </c>
      <c r="I155" s="245" t="s">
        <v>141</v>
      </c>
      <c r="J155" s="243">
        <f>K155</f>
        <v>2257.3498874537022</v>
      </c>
      <c r="K155" s="244">
        <f>K62+K107</f>
        <v>2257.3498874537022</v>
      </c>
      <c r="L155" s="245" t="s">
        <v>141</v>
      </c>
      <c r="M155" s="243">
        <f>N155</f>
        <v>2257.3483102960536</v>
      </c>
      <c r="N155" s="244">
        <f>N62+N107</f>
        <v>2257.3483102960536</v>
      </c>
      <c r="O155" s="245" t="s">
        <v>141</v>
      </c>
      <c r="P155" s="243">
        <f>Q155</f>
        <v>2257.3534708776388</v>
      </c>
      <c r="Q155" s="244">
        <f>Q62+Q107</f>
        <v>2257.3534708776388</v>
      </c>
      <c r="R155" s="245" t="s">
        <v>141</v>
      </c>
    </row>
    <row r="156" spans="1:18" ht="35.4" customHeight="1" x14ac:dyDescent="0.3">
      <c r="A156" s="240" t="s">
        <v>149</v>
      </c>
      <c r="B156" s="241" t="s">
        <v>158</v>
      </c>
      <c r="C156" s="242" t="s">
        <v>151</v>
      </c>
      <c r="D156" s="243">
        <f>F156</f>
        <v>1818922.3406104618</v>
      </c>
      <c r="E156" s="244" t="s">
        <v>141</v>
      </c>
      <c r="F156" s="245">
        <f>F63+F108+F147-0.01</f>
        <v>1818922.3406104618</v>
      </c>
      <c r="G156" s="243">
        <f>I156</f>
        <v>1785530.2498060826</v>
      </c>
      <c r="H156" s="244" t="s">
        <v>141</v>
      </c>
      <c r="I156" s="245">
        <f>I63+I108+I147</f>
        <v>1785530.2498060826</v>
      </c>
      <c r="J156" s="243">
        <f>L156</f>
        <v>1921538.4885076156</v>
      </c>
      <c r="K156" s="244" t="s">
        <v>141</v>
      </c>
      <c r="L156" s="245">
        <f>L63+L108+L147</f>
        <v>1921538.4885076156</v>
      </c>
      <c r="M156" s="243">
        <f>O156</f>
        <v>1921538.4873167193</v>
      </c>
      <c r="N156" s="244" t="s">
        <v>141</v>
      </c>
      <c r="O156" s="245">
        <f>O63+O108+O147-0.01</f>
        <v>1921538.4873167193</v>
      </c>
      <c r="P156" s="243">
        <f>R156</f>
        <v>1921538.4895740545</v>
      </c>
      <c r="Q156" s="244" t="s">
        <v>141</v>
      </c>
      <c r="R156" s="245">
        <f>R63+R108+R147-0.01</f>
        <v>1921538.4895740545</v>
      </c>
    </row>
    <row r="157" spans="1:18" ht="35.4" customHeight="1" x14ac:dyDescent="0.3">
      <c r="A157" s="240" t="s">
        <v>152</v>
      </c>
      <c r="B157" s="241" t="s">
        <v>160</v>
      </c>
      <c r="C157" s="242" t="s">
        <v>151</v>
      </c>
      <c r="D157" s="246">
        <f t="shared" ref="D157:R157" si="106">IFERROR(D156/12,"х")</f>
        <v>151576.86171753847</v>
      </c>
      <c r="E157" s="247" t="str">
        <f t="shared" si="106"/>
        <v>х</v>
      </c>
      <c r="F157" s="248">
        <f t="shared" si="106"/>
        <v>151576.86171753847</v>
      </c>
      <c r="G157" s="246">
        <f t="shared" si="106"/>
        <v>148794.18748384021</v>
      </c>
      <c r="H157" s="247" t="str">
        <f t="shared" si="106"/>
        <v>х</v>
      </c>
      <c r="I157" s="248">
        <f t="shared" si="106"/>
        <v>148794.18748384021</v>
      </c>
      <c r="J157" s="246">
        <f t="shared" si="106"/>
        <v>160128.20737563464</v>
      </c>
      <c r="K157" s="247" t="str">
        <f t="shared" si="106"/>
        <v>х</v>
      </c>
      <c r="L157" s="248">
        <f t="shared" si="106"/>
        <v>160128.20737563464</v>
      </c>
      <c r="M157" s="246">
        <f t="shared" si="106"/>
        <v>160128.20727639328</v>
      </c>
      <c r="N157" s="247" t="str">
        <f t="shared" si="106"/>
        <v>х</v>
      </c>
      <c r="O157" s="248">
        <f t="shared" si="106"/>
        <v>160128.20727639328</v>
      </c>
      <c r="P157" s="246">
        <f t="shared" si="106"/>
        <v>160128.20746450455</v>
      </c>
      <c r="Q157" s="247" t="str">
        <f t="shared" si="106"/>
        <v>х</v>
      </c>
      <c r="R157" s="248">
        <f t="shared" si="106"/>
        <v>160128.20746450455</v>
      </c>
    </row>
    <row r="158" spans="1:18" ht="35.4" customHeight="1" x14ac:dyDescent="0.3">
      <c r="A158" s="249" t="s">
        <v>154</v>
      </c>
      <c r="B158" s="250" t="s">
        <v>168</v>
      </c>
      <c r="C158" s="251" t="s">
        <v>145</v>
      </c>
      <c r="D158" s="252" t="s">
        <v>141</v>
      </c>
      <c r="E158" s="253" t="s">
        <v>141</v>
      </c>
      <c r="F158" s="254" t="s">
        <v>141</v>
      </c>
      <c r="G158" s="252" t="s">
        <v>141</v>
      </c>
      <c r="H158" s="253" t="s">
        <v>141</v>
      </c>
      <c r="I158" s="254" t="s">
        <v>141</v>
      </c>
      <c r="J158" s="252" t="s">
        <v>141</v>
      </c>
      <c r="K158" s="253" t="s">
        <v>141</v>
      </c>
      <c r="L158" s="254" t="s">
        <v>141</v>
      </c>
      <c r="M158" s="252" t="s">
        <v>141</v>
      </c>
      <c r="N158" s="253" t="s">
        <v>141</v>
      </c>
      <c r="O158" s="254" t="s">
        <v>141</v>
      </c>
      <c r="P158" s="252" t="s">
        <v>141</v>
      </c>
      <c r="Q158" s="253" t="s">
        <v>141</v>
      </c>
      <c r="R158" s="254" t="s">
        <v>141</v>
      </c>
    </row>
    <row r="159" spans="1:18" ht="35.4" customHeight="1" x14ac:dyDescent="0.3">
      <c r="A159" s="249" t="s">
        <v>156</v>
      </c>
      <c r="B159" s="255" t="s">
        <v>147</v>
      </c>
      <c r="C159" s="251" t="s">
        <v>148</v>
      </c>
      <c r="D159" s="252">
        <f>D155*1.2</f>
        <v>1777.7671262962178</v>
      </c>
      <c r="E159" s="253">
        <f>E155*1.2</f>
        <v>1777.7671262962178</v>
      </c>
      <c r="F159" s="254" t="s">
        <v>141</v>
      </c>
      <c r="G159" s="252">
        <f>G155*1.2</f>
        <v>1474.7959642532885</v>
      </c>
      <c r="H159" s="253">
        <f>H155*1.2</f>
        <v>1474.7959642532885</v>
      </c>
      <c r="I159" s="254" t="s">
        <v>141</v>
      </c>
      <c r="J159" s="252">
        <f>K159</f>
        <v>2708.8198649444425</v>
      </c>
      <c r="K159" s="253">
        <f>K155*1.2</f>
        <v>2708.8198649444425</v>
      </c>
      <c r="L159" s="254" t="s">
        <v>141</v>
      </c>
      <c r="M159" s="252">
        <f>M155*1.2</f>
        <v>2708.8179723552644</v>
      </c>
      <c r="N159" s="253">
        <f>N155*1.2</f>
        <v>2708.8179723552644</v>
      </c>
      <c r="O159" s="254" t="s">
        <v>141</v>
      </c>
      <c r="P159" s="252">
        <f>Q159</f>
        <v>2708.8241650531663</v>
      </c>
      <c r="Q159" s="253">
        <f>Q155*1.2</f>
        <v>2708.8241650531663</v>
      </c>
      <c r="R159" s="254" t="s">
        <v>141</v>
      </c>
    </row>
    <row r="160" spans="1:18" ht="35.4" customHeight="1" x14ac:dyDescent="0.3">
      <c r="A160" s="249" t="s">
        <v>157</v>
      </c>
      <c r="B160" s="255" t="s">
        <v>158</v>
      </c>
      <c r="C160" s="251" t="s">
        <v>151</v>
      </c>
      <c r="D160" s="252">
        <f>F160</f>
        <v>2182706.8087325539</v>
      </c>
      <c r="E160" s="253" t="s">
        <v>141</v>
      </c>
      <c r="F160" s="254">
        <f>F156*1.2</f>
        <v>2182706.8087325539</v>
      </c>
      <c r="G160" s="252">
        <f>G156*1.2</f>
        <v>2142636.2997672991</v>
      </c>
      <c r="H160" s="253" t="s">
        <v>141</v>
      </c>
      <c r="I160" s="254">
        <f>I156*1.2</f>
        <v>2142636.2997672991</v>
      </c>
      <c r="J160" s="252">
        <f>L160</f>
        <v>2305846.1862091385</v>
      </c>
      <c r="K160" s="253" t="s">
        <v>141</v>
      </c>
      <c r="L160" s="254">
        <f>L156*1.2</f>
        <v>2305846.1862091385</v>
      </c>
      <c r="M160" s="252">
        <f>O160</f>
        <v>2305846.1947800629</v>
      </c>
      <c r="N160" s="253" t="s">
        <v>141</v>
      </c>
      <c r="O160" s="254">
        <f>O156*1.2+0.01</f>
        <v>2305846.1947800629</v>
      </c>
      <c r="P160" s="252">
        <f>R160</f>
        <v>2305846.1874888651</v>
      </c>
      <c r="Q160" s="253" t="s">
        <v>141</v>
      </c>
      <c r="R160" s="254">
        <f>R156*1.2</f>
        <v>2305846.1874888651</v>
      </c>
    </row>
    <row r="161" spans="1:18" ht="35.4" customHeight="1" thickBot="1" x14ac:dyDescent="0.35">
      <c r="A161" s="256" t="s">
        <v>164</v>
      </c>
      <c r="B161" s="257" t="s">
        <v>160</v>
      </c>
      <c r="C161" s="258" t="s">
        <v>151</v>
      </c>
      <c r="D161" s="259">
        <f>D157*1.2</f>
        <v>181892.23406104615</v>
      </c>
      <c r="E161" s="260" t="s">
        <v>141</v>
      </c>
      <c r="F161" s="261">
        <f>F157*1.2</f>
        <v>181892.23406104615</v>
      </c>
      <c r="G161" s="259">
        <f>G157*1.2</f>
        <v>178553.02498060826</v>
      </c>
      <c r="H161" s="260" t="s">
        <v>141</v>
      </c>
      <c r="I161" s="261">
        <f>I157*1.2</f>
        <v>178553.02498060826</v>
      </c>
      <c r="J161" s="259">
        <f>J157*1.2</f>
        <v>192153.84885076157</v>
      </c>
      <c r="K161" s="260" t="s">
        <v>141</v>
      </c>
      <c r="L161" s="261">
        <f>L157*1.2</f>
        <v>192153.84885076157</v>
      </c>
      <c r="M161" s="259">
        <f>M157*1.2</f>
        <v>192153.84873167193</v>
      </c>
      <c r="N161" s="260" t="s">
        <v>141</v>
      </c>
      <c r="O161" s="261">
        <f>O157*1.2</f>
        <v>192153.84873167193</v>
      </c>
      <c r="P161" s="259">
        <f>P157*1.2</f>
        <v>192153.84895740545</v>
      </c>
      <c r="Q161" s="260" t="s">
        <v>141</v>
      </c>
      <c r="R161" s="261">
        <f>R157*1.2</f>
        <v>192153.84895740545</v>
      </c>
    </row>
    <row r="162" spans="1:18" x14ac:dyDescent="0.3">
      <c r="B162" s="94"/>
      <c r="C162" s="94"/>
      <c r="D162" s="94"/>
      <c r="E162" s="94"/>
      <c r="F162" s="94"/>
      <c r="G162" s="94"/>
      <c r="H162" s="94"/>
      <c r="I162" s="94"/>
      <c r="J162" s="95"/>
      <c r="K162" s="94"/>
      <c r="L162" s="94"/>
      <c r="M162" s="95"/>
      <c r="N162" s="94"/>
      <c r="O162" s="94"/>
      <c r="P162" s="95"/>
      <c r="Q162" s="94"/>
      <c r="R162" s="94"/>
    </row>
    <row r="163" spans="1:18" ht="15.6" x14ac:dyDescent="0.3">
      <c r="B163" s="96" t="str">
        <f>[2]Rekv!$C$26</f>
        <v>Директор</v>
      </c>
      <c r="C163" s="97"/>
      <c r="D163" s="98"/>
      <c r="E163" s="262"/>
      <c r="F163" s="263"/>
      <c r="G163" s="99"/>
      <c r="H163" s="264" t="s">
        <v>182</v>
      </c>
      <c r="I163" s="100"/>
      <c r="J163" s="100"/>
      <c r="K163" s="265"/>
      <c r="L163" s="265"/>
      <c r="M163" s="101"/>
      <c r="N163" s="265"/>
      <c r="O163" s="266"/>
      <c r="P163" s="102"/>
      <c r="Q163" s="102"/>
      <c r="R163" s="102"/>
    </row>
    <row r="164" spans="1:18" ht="26.4" x14ac:dyDescent="0.3">
      <c r="B164" s="99" t="s">
        <v>132</v>
      </c>
      <c r="C164" s="103"/>
      <c r="D164" s="363" t="s">
        <v>133</v>
      </c>
      <c r="E164" s="363"/>
      <c r="F164" s="263"/>
      <c r="G164" s="99"/>
      <c r="H164" s="103" t="s">
        <v>169</v>
      </c>
      <c r="I164" s="100"/>
      <c r="J164" s="100"/>
      <c r="K164" s="265"/>
      <c r="L164" s="265"/>
      <c r="M164" s="101"/>
      <c r="N164" s="265"/>
      <c r="O164" s="266"/>
      <c r="P164" s="102"/>
      <c r="Q164" s="102"/>
      <c r="R164" s="102"/>
    </row>
    <row r="165" spans="1:18" ht="15.6" x14ac:dyDescent="0.3">
      <c r="B165" s="96" t="s">
        <v>134</v>
      </c>
      <c r="C165" s="104"/>
      <c r="D165" s="98"/>
      <c r="E165" s="262"/>
      <c r="F165" s="263"/>
      <c r="G165" s="104"/>
      <c r="H165" s="267" t="s">
        <v>183</v>
      </c>
      <c r="I165" s="1"/>
      <c r="J165" s="100"/>
      <c r="K165" s="265"/>
      <c r="L165" s="265"/>
      <c r="M165" s="101"/>
      <c r="N165" s="265"/>
      <c r="O165" s="266"/>
      <c r="P165" s="102"/>
      <c r="Q165" s="102"/>
      <c r="R165" s="102"/>
    </row>
    <row r="166" spans="1:18" ht="15.6" x14ac:dyDescent="0.3">
      <c r="B166" s="105" t="s">
        <v>135</v>
      </c>
      <c r="C166" s="104"/>
      <c r="D166" s="363" t="s">
        <v>133</v>
      </c>
      <c r="E166" s="363"/>
      <c r="F166" s="263"/>
      <c r="G166" s="105"/>
      <c r="H166" s="268" t="s">
        <v>169</v>
      </c>
      <c r="I166" s="100"/>
      <c r="J166" s="100"/>
      <c r="K166" s="265"/>
      <c r="L166" s="265"/>
      <c r="M166" s="101"/>
      <c r="N166" s="265"/>
      <c r="O166" s="266"/>
      <c r="P166" s="102"/>
      <c r="Q166" s="102"/>
      <c r="R166" s="102"/>
    </row>
    <row r="167" spans="1:18" x14ac:dyDescent="0.3">
      <c r="B167" s="1"/>
      <c r="C167" s="1"/>
      <c r="D167" s="1"/>
      <c r="E167" s="1"/>
      <c r="F167" s="2"/>
      <c r="G167" s="2"/>
      <c r="H167" s="2"/>
      <c r="I167" s="1"/>
    </row>
  </sheetData>
  <mergeCells count="39">
    <mergeCell ref="A17:A18"/>
    <mergeCell ref="D10:D12"/>
    <mergeCell ref="E10:F10"/>
    <mergeCell ref="G10:G12"/>
    <mergeCell ref="H10:I10"/>
    <mergeCell ref="F11:F12"/>
    <mergeCell ref="I11:I12"/>
    <mergeCell ref="B8:B12"/>
    <mergeCell ref="C8:C12"/>
    <mergeCell ref="A8:A12"/>
    <mergeCell ref="B5:R5"/>
    <mergeCell ref="B6:R6"/>
    <mergeCell ref="D8:F9"/>
    <mergeCell ref="G8:R8"/>
    <mergeCell ref="G9:I9"/>
    <mergeCell ref="J9:L9"/>
    <mergeCell ref="M9:O9"/>
    <mergeCell ref="P9:R9"/>
    <mergeCell ref="B7:R7"/>
    <mergeCell ref="Q11:Q12"/>
    <mergeCell ref="B20:R20"/>
    <mergeCell ref="J10:J12"/>
    <mergeCell ref="K10:L10"/>
    <mergeCell ref="M10:M12"/>
    <mergeCell ref="N10:O10"/>
    <mergeCell ref="P10:P12"/>
    <mergeCell ref="Q10:R10"/>
    <mergeCell ref="L11:L12"/>
    <mergeCell ref="O11:O12"/>
    <mergeCell ref="R11:R12"/>
    <mergeCell ref="E11:E12"/>
    <mergeCell ref="H11:H12"/>
    <mergeCell ref="K11:K12"/>
    <mergeCell ref="N11:N12"/>
    <mergeCell ref="B69:R69"/>
    <mergeCell ref="B114:R114"/>
    <mergeCell ref="B153:R153"/>
    <mergeCell ref="D164:E164"/>
    <mergeCell ref="D166:E166"/>
  </mergeCells>
  <pageMargins left="0" right="0" top="0.55118110236220474" bottom="0.19685039370078741" header="0.31496062992125984" footer="0.31496062992125984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E843-9BE0-4747-96BF-577F2A8D91FA}">
  <dimension ref="A1:Q37"/>
  <sheetViews>
    <sheetView tabSelected="1" workbookViewId="0">
      <selection activeCell="A7" sqref="A7:F7"/>
    </sheetView>
  </sheetViews>
  <sheetFormatPr defaultRowHeight="14.4" x14ac:dyDescent="0.3"/>
  <cols>
    <col min="1" max="1" width="43.109375" customWidth="1"/>
    <col min="2" max="2" width="12.33203125" style="286" customWidth="1"/>
    <col min="3" max="3" width="14.44140625" customWidth="1"/>
    <col min="4" max="4" width="13.5546875" customWidth="1"/>
    <col min="5" max="5" width="13.44140625" customWidth="1"/>
    <col min="6" max="6" width="13" customWidth="1"/>
  </cols>
  <sheetData>
    <row r="1" spans="1:17" x14ac:dyDescent="0.3">
      <c r="D1" s="2" t="s">
        <v>180</v>
      </c>
    </row>
    <row r="2" spans="1:17" x14ac:dyDescent="0.3">
      <c r="D2" s="2" t="s">
        <v>1</v>
      </c>
    </row>
    <row r="3" spans="1:17" x14ac:dyDescent="0.3">
      <c r="D3" s="2" t="s">
        <v>2</v>
      </c>
    </row>
    <row r="4" spans="1:17" x14ac:dyDescent="0.3">
      <c r="D4" s="452" t="s">
        <v>186</v>
      </c>
    </row>
    <row r="5" spans="1:17" x14ac:dyDescent="0.3">
      <c r="D5" s="2"/>
    </row>
    <row r="6" spans="1:17" ht="82.2" customHeight="1" x14ac:dyDescent="0.3">
      <c r="A6" s="345" t="s">
        <v>188</v>
      </c>
      <c r="B6" s="346"/>
      <c r="C6" s="346"/>
      <c r="D6" s="346"/>
      <c r="E6" s="346"/>
      <c r="F6" s="346"/>
      <c r="G6" s="269"/>
    </row>
    <row r="7" spans="1:17" ht="15" thickBot="1" x14ac:dyDescent="0.35">
      <c r="A7" s="369" t="s">
        <v>3</v>
      </c>
      <c r="B7" s="370"/>
      <c r="C7" s="370"/>
      <c r="D7" s="370"/>
      <c r="E7" s="370"/>
      <c r="F7" s="3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</row>
    <row r="8" spans="1:17" ht="15" thickBot="1" x14ac:dyDescent="0.35"/>
    <row r="9" spans="1:17" ht="15.6" x14ac:dyDescent="0.3">
      <c r="A9" s="376" t="s">
        <v>5</v>
      </c>
      <c r="B9" s="378" t="s">
        <v>179</v>
      </c>
      <c r="C9" s="375" t="s">
        <v>8</v>
      </c>
      <c r="D9" s="371"/>
      <c r="E9" s="371"/>
      <c r="F9" s="351"/>
    </row>
    <row r="10" spans="1:17" ht="47.4" thickBot="1" x14ac:dyDescent="0.35">
      <c r="A10" s="377"/>
      <c r="B10" s="379"/>
      <c r="C10" s="314" t="s">
        <v>9</v>
      </c>
      <c r="D10" s="293" t="s">
        <v>10</v>
      </c>
      <c r="E10" s="293" t="s">
        <v>11</v>
      </c>
      <c r="F10" s="41" t="s">
        <v>12</v>
      </c>
    </row>
    <row r="11" spans="1:17" ht="31.2" x14ac:dyDescent="0.3">
      <c r="A11" s="296" t="s">
        <v>170</v>
      </c>
      <c r="B11" s="307" t="s">
        <v>145</v>
      </c>
      <c r="C11" s="303" t="s">
        <v>141</v>
      </c>
      <c r="D11" s="287" t="s">
        <v>141</v>
      </c>
      <c r="E11" s="287" t="s">
        <v>141</v>
      </c>
      <c r="F11" s="288" t="s">
        <v>141</v>
      </c>
    </row>
    <row r="12" spans="1:17" ht="15.6" x14ac:dyDescent="0.3">
      <c r="A12" s="297" t="s">
        <v>147</v>
      </c>
      <c r="B12" s="308" t="s">
        <v>148</v>
      </c>
      <c r="C12" s="304">
        <f>C13+C14</f>
        <v>1228.9966368777405</v>
      </c>
      <c r="D12" s="289">
        <f>D13+D14</f>
        <v>2257.3498874537022</v>
      </c>
      <c r="E12" s="289">
        <f t="shared" ref="E12" si="0">E13+E14</f>
        <v>2257.3483102960536</v>
      </c>
      <c r="F12" s="290">
        <f>F13+F14</f>
        <v>2257.3534708776388</v>
      </c>
    </row>
    <row r="13" spans="1:17" x14ac:dyDescent="0.3">
      <c r="A13" s="298" t="s">
        <v>171</v>
      </c>
      <c r="B13" s="309" t="s">
        <v>148</v>
      </c>
      <c r="C13" s="304">
        <f>'Додаток 2'!G62</f>
        <v>949.60487240218595</v>
      </c>
      <c r="D13" s="289">
        <f>'Додаток 2'!J62</f>
        <v>1977.955737439222</v>
      </c>
      <c r="E13" s="289">
        <f>'Додаток 2'!M62</f>
        <v>1977.9566553719892</v>
      </c>
      <c r="F13" s="290">
        <f>'Додаток 2'!P62</f>
        <v>1977.9632202956859</v>
      </c>
    </row>
    <row r="14" spans="1:17" x14ac:dyDescent="0.3">
      <c r="A14" s="298" t="s">
        <v>172</v>
      </c>
      <c r="B14" s="309" t="s">
        <v>148</v>
      </c>
      <c r="C14" s="304">
        <f>'Додаток 2'!G107</f>
        <v>279.39176447555462</v>
      </c>
      <c r="D14" s="289">
        <f>'Додаток 2'!J107</f>
        <v>279.39415001448015</v>
      </c>
      <c r="E14" s="289">
        <f>'Додаток 2'!M107</f>
        <v>279.39165492406454</v>
      </c>
      <c r="F14" s="290">
        <f>'Додаток 2'!P107</f>
        <v>279.39025058195267</v>
      </c>
    </row>
    <row r="15" spans="1:17" x14ac:dyDescent="0.3">
      <c r="A15" s="298" t="s">
        <v>173</v>
      </c>
      <c r="B15" s="309" t="s">
        <v>148</v>
      </c>
      <c r="C15" s="304" t="s">
        <v>141</v>
      </c>
      <c r="D15" s="289" t="s">
        <v>141</v>
      </c>
      <c r="E15" s="289" t="s">
        <v>141</v>
      </c>
      <c r="F15" s="290" t="s">
        <v>141</v>
      </c>
    </row>
    <row r="16" spans="1:17" ht="31.2" x14ac:dyDescent="0.3">
      <c r="A16" s="297" t="s">
        <v>174</v>
      </c>
      <c r="B16" s="308" t="s">
        <v>151</v>
      </c>
      <c r="C16" s="304">
        <f>C17+C18+C19</f>
        <v>148794.18748384024</v>
      </c>
      <c r="D16" s="289">
        <f>D17+D18+D19</f>
        <v>160128.20737563467</v>
      </c>
      <c r="E16" s="289">
        <f>E17+E18+E19</f>
        <v>160128.20810972658</v>
      </c>
      <c r="F16" s="290">
        <f t="shared" ref="F16" si="1">F17+F18+F19</f>
        <v>160128.20829783787</v>
      </c>
    </row>
    <row r="17" spans="1:6" x14ac:dyDescent="0.3">
      <c r="A17" s="298" t="s">
        <v>171</v>
      </c>
      <c r="B17" s="309" t="s">
        <v>151</v>
      </c>
      <c r="C17" s="304">
        <f>'Додаток 2'!G64</f>
        <v>85334.491607026765</v>
      </c>
      <c r="D17" s="289">
        <f>'Додаток 2'!J64</f>
        <v>88299.029871740946</v>
      </c>
      <c r="E17" s="289">
        <f>'Додаток 2'!M64</f>
        <v>88299.02998592169</v>
      </c>
      <c r="F17" s="290">
        <f>'Додаток 2'!P64</f>
        <v>88299.030333009316</v>
      </c>
    </row>
    <row r="18" spans="1:6" x14ac:dyDescent="0.3">
      <c r="A18" s="298" t="s">
        <v>172</v>
      </c>
      <c r="B18" s="309" t="s">
        <v>151</v>
      </c>
      <c r="C18" s="304">
        <f>'Додаток 2'!G109</f>
        <v>58410.335459970811</v>
      </c>
      <c r="D18" s="289">
        <f>'Додаток 2'!J109</f>
        <v>66779.816528050331</v>
      </c>
      <c r="E18" s="289">
        <f>'Додаток 2'!M109</f>
        <v>66779.816900390389</v>
      </c>
      <c r="F18" s="290">
        <f>'Додаток 2'!P109</f>
        <v>66779.816717479669</v>
      </c>
    </row>
    <row r="19" spans="1:6" x14ac:dyDescent="0.3">
      <c r="A19" s="298" t="s">
        <v>173</v>
      </c>
      <c r="B19" s="309" t="s">
        <v>151</v>
      </c>
      <c r="C19" s="304">
        <f>'Додаток 2'!G148</f>
        <v>5049.36041684264</v>
      </c>
      <c r="D19" s="289">
        <f>'Додаток 2'!J148</f>
        <v>5049.3609758433777</v>
      </c>
      <c r="E19" s="289">
        <f>'Додаток 2'!M148</f>
        <v>5049.3612234145157</v>
      </c>
      <c r="F19" s="290">
        <f>'Додаток 2'!P148</f>
        <v>5049.3612473488874</v>
      </c>
    </row>
    <row r="20" spans="1:6" ht="46.8" x14ac:dyDescent="0.3">
      <c r="A20" s="297" t="s">
        <v>176</v>
      </c>
      <c r="B20" s="309" t="s">
        <v>178</v>
      </c>
      <c r="C20" s="304">
        <v>8.1199999999999992</v>
      </c>
      <c r="D20" s="289"/>
      <c r="E20" s="289"/>
      <c r="F20" s="290"/>
    </row>
    <row r="21" spans="1:6" ht="63" thickBot="1" x14ac:dyDescent="0.35">
      <c r="A21" s="299" t="s">
        <v>177</v>
      </c>
      <c r="B21" s="310" t="s">
        <v>178</v>
      </c>
      <c r="C21" s="305">
        <v>15.94</v>
      </c>
      <c r="D21" s="291"/>
      <c r="E21" s="291"/>
      <c r="F21" s="292"/>
    </row>
    <row r="22" spans="1:6" ht="31.2" x14ac:dyDescent="0.3">
      <c r="A22" s="300" t="s">
        <v>175</v>
      </c>
      <c r="B22" s="311" t="s">
        <v>145</v>
      </c>
      <c r="C22" s="306" t="s">
        <v>141</v>
      </c>
      <c r="D22" s="294" t="s">
        <v>141</v>
      </c>
      <c r="E22" s="294" t="s">
        <v>141</v>
      </c>
      <c r="F22" s="295" t="s">
        <v>141</v>
      </c>
    </row>
    <row r="23" spans="1:6" ht="16.2" x14ac:dyDescent="0.3">
      <c r="A23" s="301" t="s">
        <v>147</v>
      </c>
      <c r="B23" s="312" t="s">
        <v>148</v>
      </c>
      <c r="C23" s="304">
        <f>C24+C25</f>
        <v>1474.7959642532885</v>
      </c>
      <c r="D23" s="289">
        <f>D24+D25</f>
        <v>2708.8198649444425</v>
      </c>
      <c r="E23" s="289">
        <f t="shared" ref="E23" si="2">E24+E25</f>
        <v>2708.8179723552644</v>
      </c>
      <c r="F23" s="290">
        <f>F24+F25-0.01</f>
        <v>2708.8241650531663</v>
      </c>
    </row>
    <row r="24" spans="1:6" x14ac:dyDescent="0.3">
      <c r="A24" s="302" t="s">
        <v>171</v>
      </c>
      <c r="B24" s="313" t="s">
        <v>148</v>
      </c>
      <c r="C24" s="304">
        <f>C13*1.2</f>
        <v>1139.525846882623</v>
      </c>
      <c r="D24" s="289">
        <f t="shared" ref="D24:E24" si="3">D13*1.2</f>
        <v>2373.5468849270665</v>
      </c>
      <c r="E24" s="289">
        <f t="shared" si="3"/>
        <v>2373.5479864463869</v>
      </c>
      <c r="F24" s="290">
        <f>F13*1.2+0.01</f>
        <v>2373.5658643548231</v>
      </c>
    </row>
    <row r="25" spans="1:6" x14ac:dyDescent="0.3">
      <c r="A25" s="302" t="s">
        <v>172</v>
      </c>
      <c r="B25" s="313" t="s">
        <v>148</v>
      </c>
      <c r="C25" s="304">
        <f>C14*1.2</f>
        <v>335.27011737066556</v>
      </c>
      <c r="D25" s="289">
        <f>D14*1.2</f>
        <v>335.27298001737614</v>
      </c>
      <c r="E25" s="289">
        <f t="shared" ref="E25:F25" si="4">E14*1.2</f>
        <v>335.26998590887746</v>
      </c>
      <c r="F25" s="290">
        <f t="shared" si="4"/>
        <v>335.26830069834318</v>
      </c>
    </row>
    <row r="26" spans="1:6" x14ac:dyDescent="0.3">
      <c r="A26" s="302" t="s">
        <v>173</v>
      </c>
      <c r="B26" s="313" t="s">
        <v>148</v>
      </c>
      <c r="C26" s="304" t="s">
        <v>141</v>
      </c>
      <c r="D26" s="289" t="s">
        <v>141</v>
      </c>
      <c r="E26" s="289" t="s">
        <v>141</v>
      </c>
      <c r="F26" s="290" t="s">
        <v>141</v>
      </c>
    </row>
    <row r="27" spans="1:6" ht="32.4" x14ac:dyDescent="0.3">
      <c r="A27" s="301" t="s">
        <v>160</v>
      </c>
      <c r="B27" s="312" t="s">
        <v>151</v>
      </c>
      <c r="C27" s="304">
        <f>C28+C29+C30</f>
        <v>178553.02498060826</v>
      </c>
      <c r="D27" s="289">
        <f t="shared" ref="D27:F27" si="5">D28+D29+D30</f>
        <v>192153.84885076157</v>
      </c>
      <c r="E27" s="289">
        <f t="shared" si="5"/>
        <v>192153.84973167191</v>
      </c>
      <c r="F27" s="290">
        <f t="shared" si="5"/>
        <v>192153.84995740544</v>
      </c>
    </row>
    <row r="28" spans="1:6" x14ac:dyDescent="0.3">
      <c r="A28" s="302" t="s">
        <v>171</v>
      </c>
      <c r="B28" s="313" t="s">
        <v>151</v>
      </c>
      <c r="C28" s="304">
        <f>C17*1.2</f>
        <v>102401.38992843211</v>
      </c>
      <c r="D28" s="289">
        <f>D17*1.2</f>
        <v>105958.83584608913</v>
      </c>
      <c r="E28" s="289">
        <f t="shared" ref="E28:F28" si="6">E17*1.2</f>
        <v>105958.83598310602</v>
      </c>
      <c r="F28" s="290">
        <f t="shared" si="6"/>
        <v>105958.83639961117</v>
      </c>
    </row>
    <row r="29" spans="1:6" x14ac:dyDescent="0.3">
      <c r="A29" s="302" t="s">
        <v>172</v>
      </c>
      <c r="B29" s="313" t="s">
        <v>151</v>
      </c>
      <c r="C29" s="304">
        <f t="shared" ref="C29:F29" si="7">C18*1.2</f>
        <v>70092.402551964973</v>
      </c>
      <c r="D29" s="289">
        <f t="shared" si="7"/>
        <v>80135.779833660388</v>
      </c>
      <c r="E29" s="289">
        <f t="shared" si="7"/>
        <v>80135.780280468462</v>
      </c>
      <c r="F29" s="290">
        <f t="shared" si="7"/>
        <v>80135.780060975594</v>
      </c>
    </row>
    <row r="30" spans="1:6" x14ac:dyDescent="0.3">
      <c r="A30" s="302" t="s">
        <v>173</v>
      </c>
      <c r="B30" s="313" t="s">
        <v>151</v>
      </c>
      <c r="C30" s="304">
        <f t="shared" ref="C30:F30" si="8">C19*1.2</f>
        <v>6059.2325002111675</v>
      </c>
      <c r="D30" s="289">
        <f t="shared" si="8"/>
        <v>6059.2331710120534</v>
      </c>
      <c r="E30" s="289">
        <f t="shared" si="8"/>
        <v>6059.2334680974191</v>
      </c>
      <c r="F30" s="290">
        <f t="shared" si="8"/>
        <v>6059.2334968186651</v>
      </c>
    </row>
    <row r="31" spans="1:6" ht="46.8" x14ac:dyDescent="0.3">
      <c r="A31" s="297" t="s">
        <v>176</v>
      </c>
      <c r="B31" s="309" t="s">
        <v>178</v>
      </c>
      <c r="C31" s="304">
        <f>C20*1.2</f>
        <v>9.743999999999998</v>
      </c>
      <c r="D31" s="289"/>
      <c r="E31" s="289"/>
      <c r="F31" s="290"/>
    </row>
    <row r="32" spans="1:6" ht="63" thickBot="1" x14ac:dyDescent="0.35">
      <c r="A32" s="299" t="s">
        <v>181</v>
      </c>
      <c r="B32" s="310" t="s">
        <v>178</v>
      </c>
      <c r="C32" s="305">
        <f t="shared" ref="C32" si="9">C21*1.2</f>
        <v>19.128</v>
      </c>
      <c r="D32" s="291"/>
      <c r="E32" s="291"/>
      <c r="F32" s="292"/>
    </row>
    <row r="34" spans="1:6" ht="15.6" x14ac:dyDescent="0.3">
      <c r="A34" s="96" t="str">
        <f>[2]Rekv!$C$26</f>
        <v>Директор</v>
      </c>
      <c r="B34" s="97"/>
      <c r="C34" s="98"/>
      <c r="D34" s="262"/>
      <c r="E34" s="264" t="s">
        <v>182</v>
      </c>
      <c r="F34" s="99"/>
    </row>
    <row r="35" spans="1:6" ht="26.4" x14ac:dyDescent="0.3">
      <c r="A35" s="99" t="s">
        <v>132</v>
      </c>
      <c r="B35" s="103"/>
      <c r="C35" s="363" t="s">
        <v>133</v>
      </c>
      <c r="D35" s="363"/>
      <c r="E35" s="103" t="s">
        <v>169</v>
      </c>
      <c r="F35" s="99"/>
    </row>
    <row r="36" spans="1:6" ht="15.6" x14ac:dyDescent="0.3">
      <c r="A36" s="96" t="s">
        <v>134</v>
      </c>
      <c r="B36" s="104"/>
      <c r="C36" s="98"/>
      <c r="D36" s="262"/>
      <c r="E36" s="267" t="s">
        <v>183</v>
      </c>
      <c r="F36" s="104"/>
    </row>
    <row r="37" spans="1:6" x14ac:dyDescent="0.3">
      <c r="A37" s="105" t="s">
        <v>135</v>
      </c>
      <c r="B37" s="104"/>
      <c r="C37" s="363" t="s">
        <v>133</v>
      </c>
      <c r="D37" s="363"/>
      <c r="E37" s="268" t="s">
        <v>169</v>
      </c>
      <c r="F37" s="105"/>
    </row>
  </sheetData>
  <mergeCells count="7">
    <mergeCell ref="A7:F7"/>
    <mergeCell ref="A6:F6"/>
    <mergeCell ref="C35:D35"/>
    <mergeCell ref="C37:D37"/>
    <mergeCell ref="C9:F9"/>
    <mergeCell ref="A9:A10"/>
    <mergeCell ref="B9:B10"/>
  </mergeCells>
  <pageMargins left="0.31496062992125984" right="0" top="0.15748031496062992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Додаток 2</vt:lpstr>
      <vt:lpstr>Додаток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2024-06-27T11:33:28Z</cp:lastPrinted>
  <dcterms:created xsi:type="dcterms:W3CDTF">2015-06-05T18:19:34Z</dcterms:created>
  <dcterms:modified xsi:type="dcterms:W3CDTF">2024-06-27T11:35:52Z</dcterms:modified>
</cp:coreProperties>
</file>