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на 21.11.2018" sheetId="15" r:id="rId1"/>
  </sheets>
  <definedNames>
    <definedName name="_xlnm.Print_Titles" localSheetId="0">'на 21.11.2018'!$3:$3</definedName>
    <definedName name="_xlnm.Print_Area" localSheetId="0">'на 21.11.2018'!$A$1:$M$102</definedName>
  </definedNames>
  <calcPr calcId="114210" fullCalcOnLoad="1"/>
</workbook>
</file>

<file path=xl/calcChain.xml><?xml version="1.0" encoding="utf-8"?>
<calcChain xmlns="http://schemas.openxmlformats.org/spreadsheetml/2006/main">
  <c r="C11" i="15"/>
  <c r="C8"/>
  <c r="C6"/>
  <c r="C5"/>
  <c r="D11"/>
  <c r="D8"/>
  <c r="D6"/>
  <c r="D5"/>
  <c r="E5"/>
  <c r="F5"/>
  <c r="G5"/>
  <c r="H5"/>
  <c r="I5"/>
  <c r="J5"/>
  <c r="K5"/>
  <c r="L5"/>
  <c r="M5"/>
  <c r="N5"/>
  <c r="E6"/>
  <c r="F6"/>
  <c r="G6"/>
  <c r="H6"/>
  <c r="I6"/>
  <c r="J6"/>
  <c r="K6"/>
  <c r="L6"/>
  <c r="M6"/>
  <c r="N6"/>
  <c r="F7"/>
  <c r="G7"/>
  <c r="I7"/>
  <c r="J7"/>
  <c r="L7"/>
  <c r="N7"/>
  <c r="E8"/>
  <c r="H8"/>
  <c r="I8"/>
  <c r="J8"/>
  <c r="K8"/>
  <c r="L8"/>
  <c r="M8"/>
  <c r="N8"/>
  <c r="J9"/>
  <c r="L9"/>
  <c r="N9"/>
  <c r="G10"/>
  <c r="J10"/>
  <c r="E11"/>
  <c r="F11"/>
  <c r="G11"/>
  <c r="H11"/>
  <c r="I11"/>
  <c r="J11"/>
  <c r="L11"/>
  <c r="N11"/>
  <c r="F12"/>
  <c r="G12"/>
  <c r="I12"/>
  <c r="J12"/>
  <c r="F13"/>
  <c r="G13"/>
  <c r="I13"/>
  <c r="J13"/>
  <c r="F14"/>
  <c r="G14"/>
  <c r="I14"/>
  <c r="J14"/>
  <c r="C15"/>
  <c r="D15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F18"/>
  <c r="G18"/>
  <c r="I18"/>
  <c r="J18"/>
  <c r="L18"/>
  <c r="N18"/>
  <c r="F19"/>
  <c r="G19"/>
  <c r="I19"/>
  <c r="J19"/>
  <c r="L19"/>
  <c r="N19"/>
  <c r="I20"/>
  <c r="J20"/>
  <c r="L20"/>
  <c r="N20"/>
  <c r="F21"/>
  <c r="I21"/>
  <c r="J21"/>
  <c r="L21"/>
  <c r="N21"/>
  <c r="C22"/>
  <c r="D22"/>
  <c r="E22"/>
  <c r="F22"/>
  <c r="G22"/>
  <c r="H22"/>
  <c r="I22"/>
  <c r="J22"/>
  <c r="K22"/>
  <c r="L22"/>
  <c r="M22"/>
  <c r="N22"/>
  <c r="F23"/>
  <c r="G23"/>
  <c r="I23"/>
  <c r="J23"/>
  <c r="K23"/>
  <c r="L23"/>
  <c r="M23"/>
  <c r="N23"/>
  <c r="F24"/>
  <c r="G24"/>
  <c r="I24"/>
  <c r="J24"/>
  <c r="K24"/>
  <c r="L24"/>
  <c r="M24"/>
  <c r="N24"/>
  <c r="F25"/>
  <c r="G25"/>
  <c r="I25"/>
  <c r="J25"/>
  <c r="L25"/>
  <c r="N25"/>
  <c r="F26"/>
  <c r="G26"/>
  <c r="I26"/>
  <c r="J26"/>
  <c r="L26"/>
  <c r="N26"/>
  <c r="C27"/>
  <c r="D27"/>
  <c r="E27"/>
  <c r="F27"/>
  <c r="G27"/>
  <c r="H27"/>
  <c r="I27"/>
  <c r="J27"/>
  <c r="K27"/>
  <c r="L27"/>
  <c r="M27"/>
  <c r="N27"/>
  <c r="F28"/>
  <c r="G28"/>
  <c r="I28"/>
  <c r="J28"/>
  <c r="L28"/>
  <c r="N28"/>
  <c r="F29"/>
  <c r="G29"/>
  <c r="J29"/>
  <c r="L29"/>
  <c r="N29"/>
  <c r="F30"/>
  <c r="G30"/>
  <c r="J30"/>
  <c r="F31"/>
  <c r="G31"/>
  <c r="I31"/>
  <c r="J31"/>
  <c r="F32"/>
  <c r="G32"/>
  <c r="I32"/>
  <c r="J32"/>
  <c r="L32"/>
  <c r="N32"/>
  <c r="C33"/>
  <c r="D33"/>
  <c r="E33"/>
  <c r="F33"/>
  <c r="G33"/>
  <c r="H33"/>
  <c r="I33"/>
  <c r="J33"/>
  <c r="L33"/>
  <c r="N33"/>
  <c r="F34"/>
  <c r="G34"/>
  <c r="I34"/>
  <c r="J34"/>
  <c r="F35"/>
  <c r="G35"/>
  <c r="I35"/>
  <c r="J35"/>
  <c r="J36"/>
  <c r="C37"/>
  <c r="D37"/>
  <c r="E37"/>
  <c r="F37"/>
  <c r="G37"/>
  <c r="H37"/>
  <c r="I37"/>
  <c r="J37"/>
  <c r="K37"/>
  <c r="L37"/>
  <c r="M37"/>
  <c r="N37"/>
  <c r="C38"/>
  <c r="D38"/>
  <c r="E38"/>
  <c r="F38"/>
  <c r="G38"/>
  <c r="H38"/>
  <c r="I38"/>
  <c r="J38"/>
  <c r="K38"/>
  <c r="L38"/>
  <c r="M38"/>
  <c r="N38"/>
  <c r="C39"/>
  <c r="D39"/>
  <c r="E39"/>
  <c r="F39"/>
  <c r="G39"/>
  <c r="H39"/>
  <c r="I39"/>
  <c r="J39"/>
  <c r="K39"/>
  <c r="L39"/>
  <c r="M39"/>
  <c r="N39"/>
  <c r="F40"/>
  <c r="G40"/>
  <c r="I40"/>
  <c r="J40"/>
  <c r="L40"/>
  <c r="N40"/>
  <c r="C42"/>
  <c r="D42"/>
  <c r="E42"/>
  <c r="F42"/>
  <c r="G42"/>
  <c r="H42"/>
  <c r="I42"/>
  <c r="J42"/>
  <c r="K42"/>
  <c r="L42"/>
  <c r="M42"/>
  <c r="N42"/>
  <c r="F43"/>
  <c r="G43"/>
  <c r="I43"/>
  <c r="J43"/>
  <c r="L43"/>
  <c r="N43"/>
  <c r="I44"/>
  <c r="J44"/>
  <c r="C45"/>
  <c r="D45"/>
  <c r="E45"/>
  <c r="F45"/>
  <c r="G45"/>
  <c r="H45"/>
  <c r="I45"/>
  <c r="J45"/>
  <c r="K45"/>
  <c r="L45"/>
  <c r="M45"/>
  <c r="N45"/>
  <c r="C46"/>
  <c r="D46"/>
  <c r="E46"/>
  <c r="F46"/>
  <c r="G46"/>
  <c r="H46"/>
  <c r="I46"/>
  <c r="J46"/>
  <c r="K46"/>
  <c r="L46"/>
  <c r="M46"/>
  <c r="N46"/>
  <c r="I47"/>
  <c r="J47"/>
  <c r="L47"/>
  <c r="N47"/>
  <c r="F48"/>
  <c r="G48"/>
  <c r="I48"/>
  <c r="J48"/>
  <c r="L48"/>
  <c r="N48"/>
  <c r="I49"/>
  <c r="J49"/>
  <c r="L49"/>
  <c r="N49"/>
  <c r="I50"/>
  <c r="J50"/>
  <c r="L50"/>
  <c r="N50"/>
  <c r="F51"/>
  <c r="G51"/>
  <c r="I51"/>
  <c r="J51"/>
  <c r="L51"/>
  <c r="N51"/>
  <c r="F52"/>
  <c r="G52"/>
  <c r="I52"/>
  <c r="J52"/>
  <c r="L52"/>
  <c r="N52"/>
  <c r="C53"/>
  <c r="D53"/>
  <c r="E53"/>
  <c r="F53"/>
  <c r="G53"/>
  <c r="H53"/>
  <c r="I53"/>
  <c r="J53"/>
  <c r="K53"/>
  <c r="L53"/>
  <c r="M53"/>
  <c r="N53"/>
  <c r="C54"/>
  <c r="D54"/>
  <c r="E54"/>
  <c r="F54"/>
  <c r="G54"/>
  <c r="H54"/>
  <c r="I54"/>
  <c r="J54"/>
  <c r="K54"/>
  <c r="L54"/>
  <c r="M54"/>
  <c r="N54"/>
  <c r="F55"/>
  <c r="G55"/>
  <c r="I55"/>
  <c r="J55"/>
  <c r="L55"/>
  <c r="N55"/>
  <c r="C56"/>
  <c r="D56"/>
  <c r="E56"/>
  <c r="G56"/>
  <c r="H56"/>
  <c r="J56"/>
  <c r="K56"/>
  <c r="L56"/>
  <c r="M56"/>
  <c r="N56"/>
  <c r="C57"/>
  <c r="D57"/>
  <c r="E57"/>
  <c r="F57"/>
  <c r="G57"/>
  <c r="H57"/>
  <c r="I57"/>
  <c r="J57"/>
  <c r="K57"/>
  <c r="L57"/>
  <c r="M57"/>
  <c r="N57"/>
  <c r="G58"/>
  <c r="J58"/>
  <c r="L58"/>
  <c r="N58"/>
  <c r="C59"/>
  <c r="D59"/>
  <c r="E59"/>
  <c r="F59"/>
  <c r="G59"/>
  <c r="H59"/>
  <c r="I59"/>
  <c r="J59"/>
  <c r="K59"/>
  <c r="L59"/>
  <c r="M59"/>
  <c r="N59"/>
  <c r="F60"/>
  <c r="I60"/>
  <c r="J60"/>
  <c r="D61"/>
  <c r="E61"/>
  <c r="F61"/>
  <c r="H61"/>
  <c r="I61"/>
  <c r="J61"/>
  <c r="J62"/>
  <c r="C64"/>
  <c r="E64"/>
  <c r="C66"/>
  <c r="D66"/>
  <c r="E66"/>
  <c r="F66"/>
  <c r="G66"/>
  <c r="H66"/>
  <c r="I66"/>
  <c r="J66"/>
  <c r="K66"/>
  <c r="L66"/>
  <c r="M66"/>
  <c r="N66"/>
  <c r="F67"/>
  <c r="G67"/>
  <c r="I67"/>
  <c r="J67"/>
  <c r="L67"/>
  <c r="N67"/>
  <c r="C68"/>
  <c r="D68"/>
  <c r="E68"/>
  <c r="F68"/>
  <c r="G68"/>
  <c r="H68"/>
  <c r="I68"/>
  <c r="J68"/>
  <c r="K68"/>
  <c r="L68"/>
  <c r="M68"/>
  <c r="N68"/>
  <c r="C69"/>
  <c r="D69"/>
  <c r="E69"/>
  <c r="F69"/>
  <c r="G69"/>
  <c r="H69"/>
  <c r="I69"/>
  <c r="J69"/>
  <c r="K69"/>
  <c r="L69"/>
  <c r="M69"/>
  <c r="N69"/>
  <c r="C70"/>
  <c r="D70"/>
  <c r="E70"/>
  <c r="F70"/>
  <c r="G70"/>
  <c r="H70"/>
  <c r="I70"/>
  <c r="J70"/>
  <c r="K70"/>
  <c r="L70"/>
  <c r="M70"/>
  <c r="N70"/>
  <c r="F71"/>
  <c r="G71"/>
  <c r="I71"/>
  <c r="J71"/>
  <c r="L71"/>
  <c r="N71"/>
  <c r="F72"/>
  <c r="G72"/>
  <c r="I72"/>
  <c r="J72"/>
  <c r="L72"/>
  <c r="N72"/>
  <c r="C73"/>
  <c r="D73"/>
  <c r="E73"/>
  <c r="F73"/>
  <c r="G73"/>
  <c r="H73"/>
  <c r="I73"/>
  <c r="J73"/>
  <c r="K73"/>
  <c r="L73"/>
  <c r="M73"/>
  <c r="N73"/>
  <c r="F74"/>
  <c r="G74"/>
  <c r="I74"/>
  <c r="J74"/>
  <c r="L74"/>
  <c r="N74"/>
  <c r="C75"/>
  <c r="D75"/>
  <c r="E75"/>
  <c r="F75"/>
  <c r="G75"/>
  <c r="H75"/>
  <c r="I75"/>
  <c r="J75"/>
  <c r="K75"/>
  <c r="L75"/>
  <c r="M75"/>
  <c r="N75"/>
  <c r="C76"/>
  <c r="D76"/>
  <c r="E76"/>
  <c r="F76"/>
  <c r="G76"/>
  <c r="H76"/>
  <c r="I76"/>
  <c r="K76"/>
  <c r="L76"/>
  <c r="M76"/>
  <c r="N76"/>
  <c r="F77"/>
  <c r="J77"/>
  <c r="C78"/>
  <c r="D78"/>
  <c r="E78"/>
  <c r="F78"/>
  <c r="G78"/>
  <c r="H78"/>
  <c r="I78"/>
  <c r="J78"/>
  <c r="K78"/>
  <c r="L78"/>
  <c r="M78"/>
  <c r="N78"/>
  <c r="F79"/>
  <c r="G79"/>
  <c r="I79"/>
  <c r="J79"/>
  <c r="C80"/>
  <c r="D80"/>
  <c r="E80"/>
  <c r="F80"/>
  <c r="G80"/>
  <c r="H80"/>
  <c r="I80"/>
  <c r="J80"/>
  <c r="K80"/>
  <c r="L80"/>
  <c r="M80"/>
  <c r="N80"/>
  <c r="J81"/>
  <c r="L81"/>
  <c r="N81"/>
  <c r="C82"/>
  <c r="D82"/>
  <c r="E82"/>
  <c r="F82"/>
  <c r="G82"/>
  <c r="H82"/>
  <c r="I82"/>
  <c r="J82"/>
  <c r="K82"/>
  <c r="L82"/>
  <c r="M82"/>
  <c r="N82"/>
  <c r="C83"/>
  <c r="D83"/>
  <c r="E83"/>
  <c r="F83"/>
  <c r="G83"/>
  <c r="H83"/>
  <c r="I83"/>
  <c r="J83"/>
  <c r="K83"/>
  <c r="L83"/>
  <c r="M83"/>
  <c r="N83"/>
  <c r="D84"/>
  <c r="F84"/>
  <c r="G84"/>
  <c r="I84"/>
  <c r="J84"/>
  <c r="F85"/>
  <c r="G85"/>
  <c r="I85"/>
  <c r="J85"/>
  <c r="F86"/>
  <c r="G86"/>
  <c r="I86"/>
  <c r="J86"/>
  <c r="F87"/>
  <c r="I87"/>
  <c r="J87"/>
  <c r="F88"/>
  <c r="I88"/>
  <c r="J88"/>
  <c r="C89"/>
  <c r="D89"/>
  <c r="F89"/>
  <c r="H89"/>
  <c r="I89"/>
  <c r="J89"/>
  <c r="C90"/>
  <c r="D90"/>
  <c r="E90"/>
  <c r="F90"/>
  <c r="H90"/>
  <c r="I90"/>
  <c r="J90"/>
  <c r="K90"/>
  <c r="M90"/>
  <c r="C91"/>
  <c r="D91"/>
  <c r="E91"/>
  <c r="F91"/>
  <c r="H91"/>
  <c r="I91"/>
  <c r="J91"/>
  <c r="C92"/>
  <c r="D92"/>
  <c r="E92"/>
  <c r="F92"/>
  <c r="H92"/>
  <c r="I92"/>
  <c r="J92"/>
  <c r="K92"/>
  <c r="L92"/>
  <c r="M92"/>
  <c r="N92"/>
  <c r="C93"/>
  <c r="D93"/>
  <c r="E93"/>
  <c r="F93"/>
  <c r="H93"/>
  <c r="I93"/>
  <c r="J93"/>
</calcChain>
</file>

<file path=xl/sharedStrings.xml><?xml version="1.0" encoding="utf-8"?>
<sst xmlns="http://schemas.openxmlformats.org/spreadsheetml/2006/main" count="109" uniqueCount="100">
  <si>
    <t>18010100-18010400</t>
  </si>
  <si>
    <t>18010500-18010900</t>
  </si>
  <si>
    <t>18011000-18011100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</si>
  <si>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</si>
  <si>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</si>
  <si>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</si>
  <si>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 майно</t>
  </si>
  <si>
    <t>Податок на нерухоме майно, відмінне від земельної ділянки</t>
  </si>
  <si>
    <t>Транспортний податок</t>
  </si>
  <si>
    <t>Туристичний збір</t>
  </si>
  <si>
    <t>Єдиний податок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</si>
  <si>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</si>
  <si>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</si>
  <si>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</si>
  <si>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</si>
  <si>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</si>
  <si>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</si>
  <si>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</si>
  <si>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</si>
  <si>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</si>
  <si>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</si>
  <si>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</si>
  <si>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Інші неподаткові надходження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</si>
  <si>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</si>
  <si>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</si>
  <si>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</si>
  <si>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 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</si>
  <si>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</si>
  <si>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</si>
  <si>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</si>
  <si>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</si>
  <si>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</si>
  <si>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</si>
  <si>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 </t>
  </si>
  <si>
    <t>Авансові внески з податку на прибуток</t>
  </si>
  <si>
    <t>Код бюджетної класифікації</t>
  </si>
  <si>
    <t>Назва податку</t>
  </si>
  <si>
    <t>темп росту 2018/2017</t>
  </si>
  <si>
    <t>Загальний фонд</t>
  </si>
  <si>
    <t>Спеціальний фонд</t>
  </si>
  <si>
    <t>СПЕЦІАЛЬНИЙ ФОНД (разом)</t>
  </si>
  <si>
    <t>патенти</t>
  </si>
  <si>
    <t>Плата за землю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</si>
  <si>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</si>
  <si>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</si>
  <si>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</si>
  <si>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</si>
  <si>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</si>
  <si>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</si>
  <si>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</si>
  <si>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</si>
  <si>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</si>
  <si>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</si>
  <si>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Освітня субвенція</t>
  </si>
  <si>
    <t>БЮДЖЕТ (всього з освітньою субвенцією)</t>
  </si>
  <si>
    <t>Загальний фонд (з освітньою субвенцією)</t>
  </si>
  <si>
    <t>130202,130204,240606</t>
  </si>
  <si>
    <t>Адміністративний збір за державну реєстрацію речових прав на нерухоме майно та їх обтяжень.</t>
  </si>
  <si>
    <t>Адміністративний збір за проведення державної реєстрації юридичних осіб, фізхичних осіб-підприємців та громадських формувань</t>
  </si>
  <si>
    <t>темп росту 2019/2018</t>
  </si>
  <si>
    <t>Разом бюджет</t>
  </si>
  <si>
    <t>ЗАГАЛЬНИЙ ФОНД (разом без субвенцій)</t>
  </si>
  <si>
    <t>Медична субвенція</t>
  </si>
  <si>
    <t>Збір за провадження деяких видів підприємницької діяльності, який діяв до 01.01.2015р.</t>
  </si>
  <si>
    <t>Екологічний податок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</si>
  <si>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
</t>
  </si>
  <si>
    <t>БЮДЖЕТ (всього без субвенцій)</t>
  </si>
  <si>
    <t>Всього субвенцій</t>
  </si>
  <si>
    <t>Довідково. 
Разом бюджет (без соціальних субвенцій та субвенції на інвестиційні проекти)</t>
  </si>
  <si>
    <t>Збір за місця для паркування транспортних засобів</t>
  </si>
  <si>
    <t>Офіційні трансферти</t>
  </si>
  <si>
    <t>Єдиний податок з юридичних осіб</t>
  </si>
  <si>
    <t>Єдиний податок з фізичних осіб</t>
  </si>
  <si>
    <t>Внутрішні податки на товари та послуги</t>
  </si>
  <si>
    <t>2017
(факт)</t>
  </si>
  <si>
    <t>Податки та збори не віднесені до інших категорій</t>
  </si>
  <si>
    <t>Плата за розміщення тимчасово вільних коштів</t>
  </si>
  <si>
    <t>2018 
план</t>
  </si>
  <si>
    <t>Соціальні субвенції  загального фонду</t>
  </si>
  <si>
    <t>Субвенції  спеціального фонду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</si>
  <si>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</si>
  <si>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2019 (прогноз)</t>
  </si>
  <si>
    <t>відхилення 2019/ очік. 2018, тис.грн.</t>
  </si>
  <si>
    <t xml:space="preserve">очікув.факт  2018 </t>
  </si>
  <si>
    <t>темп росту 2019/ очік. 2018</t>
  </si>
  <si>
    <t xml:space="preserve">Вик. Плану,%
2018 </t>
  </si>
  <si>
    <t>темп росту очік. 2018/2017</t>
  </si>
  <si>
    <t>Загальний фонд з трансфертами</t>
  </si>
  <si>
    <t xml:space="preserve">Порівняння показників доходів бюджету м.Білгорода-Дністровського 2017р., очікуване   2018р. та  прогноз на 2019р. </t>
  </si>
  <si>
    <t>Акцизний податок з вироблених в Україні  підакцизних товарів (пальне)</t>
  </si>
  <si>
    <t>Акцизний податок з ввезених на митну територію  України  підакцизних товарів (пальне)</t>
  </si>
  <si>
    <t xml:space="preserve">Акцизний податок з реалізації суб’єктами господарювання роздрібної торгівлі підакцизних товарів </t>
  </si>
  <si>
    <t xml:space="preserve">Податок  на доходи фізичних осіб  </t>
  </si>
  <si>
    <t>Податок на прибуток підприємств  комунальної власності </t>
  </si>
  <si>
    <t>Місцеві податки та збори</t>
  </si>
  <si>
    <t xml:space="preserve"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реєстрацією. </t>
  </si>
  <si>
    <t xml:space="preserve">Голова комісії </t>
  </si>
  <si>
    <t>О.В.Ціпуленко</t>
  </si>
  <si>
    <t xml:space="preserve">Секретар комісії </t>
  </si>
  <si>
    <t>Л.П.Маніта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</si>
</sst>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"/>
  </numFmts>
  <fonts count="2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5"/>
      <color indexed="8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i/>
      <sz val="15"/>
      <color indexed="8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Calibri"/>
      <family val="2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/>
    <xf numFmtId="164" fontId="10" fillId="3" borderId="4" xfId="1" applyNumberFormat="1" applyFont="1" applyFill="1" applyBorder="1" applyAlignment="1" applyProtection="1">
      <alignment vertical="top"/>
      <protection locked="0"/>
    </xf>
    <xf numFmtId="164" fontId="10" fillId="4" borderId="5" xfId="0" applyNumberFormat="1" applyFont="1" applyFill="1" applyBorder="1" applyAlignment="1" applyProtection="1">
      <alignment vertical="center" wrapText="1"/>
      <protection locked="0"/>
    </xf>
    <xf numFmtId="164" fontId="10" fillId="4" borderId="6" xfId="0" applyNumberFormat="1" applyFont="1" applyFill="1" applyBorder="1" applyAlignment="1" applyProtection="1">
      <alignment vertical="center" wrapText="1"/>
      <protection locked="0"/>
    </xf>
    <xf numFmtId="164" fontId="10" fillId="4" borderId="7" xfId="0" applyNumberFormat="1" applyFont="1" applyFill="1" applyBorder="1" applyAlignment="1" applyProtection="1">
      <alignment vertical="center" wrapText="1"/>
      <protection locked="0"/>
    </xf>
    <xf numFmtId="164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 applyAlignment="1"/>
    <xf numFmtId="0" fontId="16" fillId="0" borderId="0" xfId="0" applyFont="1" applyAlignme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9" xfId="1" applyNumberFormat="1" applyFont="1" applyFill="1" applyBorder="1" applyAlignment="1" applyProtection="1">
      <alignment horizontal="center"/>
      <protection locked="0"/>
    </xf>
    <xf numFmtId="164" fontId="10" fillId="6" borderId="4" xfId="1" applyNumberFormat="1" applyFont="1" applyFill="1" applyBorder="1" applyAlignment="1" applyProtection="1">
      <protection locked="0"/>
    </xf>
    <xf numFmtId="164" fontId="10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8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19" fillId="0" borderId="0" xfId="0" applyFont="1" applyFill="1"/>
    <xf numFmtId="164" fontId="10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" applyNumberFormat="1" applyFont="1" applyFill="1" applyBorder="1" applyAlignment="1" applyProtection="1">
      <alignment horizontal="center" vertical="center"/>
      <protection locked="0"/>
    </xf>
    <xf numFmtId="164" fontId="10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0" xfId="1" applyNumberFormat="1" applyFont="1" applyFill="1" applyBorder="1" applyAlignment="1" applyProtection="1">
      <alignment horizontal="center" vertical="center"/>
      <protection locked="0"/>
    </xf>
    <xf numFmtId="164" fontId="14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right" vertical="center"/>
    </xf>
    <xf numFmtId="164" fontId="9" fillId="0" borderId="8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center" vertical="center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8" xfId="0" applyNumberFormat="1" applyFont="1" applyBorder="1" applyAlignment="1">
      <alignment horizontal="right" vertical="center"/>
    </xf>
    <xf numFmtId="164" fontId="14" fillId="5" borderId="8" xfId="1" applyNumberFormat="1" applyFont="1" applyFill="1" applyBorder="1" applyAlignment="1" applyProtection="1">
      <alignment horizontal="right" vertical="center" wrapText="1"/>
      <protection locked="0"/>
    </xf>
    <xf numFmtId="164" fontId="9" fillId="2" borderId="8" xfId="0" applyNumberFormat="1" applyFont="1" applyFill="1" applyBorder="1" applyAlignment="1">
      <alignment horizontal="right" vertical="center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5" borderId="8" xfId="0" applyNumberFormat="1" applyFont="1" applyFill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1" fillId="5" borderId="8" xfId="0" applyNumberFormat="1" applyFont="1" applyFill="1" applyBorder="1" applyAlignment="1">
      <alignment horizontal="right" vertical="center"/>
    </xf>
    <xf numFmtId="0" fontId="15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15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8" xfId="0" applyNumberFormat="1" applyFont="1" applyFill="1" applyBorder="1" applyAlignment="1">
      <alignment horizontal="center" vertical="center"/>
    </xf>
    <xf numFmtId="164" fontId="12" fillId="5" borderId="8" xfId="0" applyNumberFormat="1" applyFont="1" applyFill="1" applyBorder="1" applyAlignment="1">
      <alignment horizontal="center" vertical="center"/>
    </xf>
    <xf numFmtId="164" fontId="12" fillId="5" borderId="8" xfId="0" applyNumberFormat="1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/>
    </xf>
    <xf numFmtId="164" fontId="10" fillId="7" borderId="8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8" xfId="0" applyNumberFormat="1" applyFont="1" applyBorder="1" applyAlignment="1">
      <alignment horizontal="center" vertical="center"/>
    </xf>
    <xf numFmtId="0" fontId="14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6" borderId="10" xfId="1" applyNumberFormat="1" applyFont="1" applyFill="1" applyBorder="1" applyAlignment="1" applyProtection="1">
      <alignment horizontal="center" vertical="center"/>
      <protection locked="0"/>
    </xf>
    <xf numFmtId="164" fontId="10" fillId="6" borderId="8" xfId="1" applyNumberFormat="1" applyFont="1" applyFill="1" applyBorder="1" applyAlignment="1" applyProtection="1">
      <alignment horizontal="left" vertical="center" wrapText="1"/>
      <protection locked="0"/>
    </xf>
    <xf numFmtId="164" fontId="10" fillId="6" borderId="8" xfId="1" applyNumberFormat="1" applyFont="1" applyFill="1" applyBorder="1" applyAlignment="1" applyProtection="1">
      <alignment horizontal="center" vertical="center" wrapText="1"/>
      <protection locked="0"/>
    </xf>
    <xf numFmtId="164" fontId="11" fillId="6" borderId="8" xfId="0" applyNumberFormat="1" applyFont="1" applyFill="1" applyBorder="1" applyAlignment="1">
      <alignment horizontal="center" vertical="center"/>
    </xf>
    <xf numFmtId="164" fontId="10" fillId="3" borderId="8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8" xfId="0" applyNumberFormat="1" applyFont="1" applyBorder="1" applyAlignment="1">
      <alignment horizontal="center" vertical="center"/>
    </xf>
    <xf numFmtId="0" fontId="13" fillId="0" borderId="10" xfId="1" applyNumberFormat="1" applyFont="1" applyFill="1" applyBorder="1" applyAlignment="1" applyProtection="1">
      <alignment horizontal="center" vertical="center"/>
      <protection locked="0"/>
    </xf>
    <xf numFmtId="164" fontId="13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13" fillId="2" borderId="8" xfId="1" applyNumberFormat="1" applyFont="1" applyFill="1" applyBorder="1" applyAlignment="1" applyProtection="1">
      <alignment horizontal="right" vertical="center" wrapText="1"/>
      <protection locked="0"/>
    </xf>
    <xf numFmtId="164" fontId="10" fillId="4" borderId="7" xfId="1" applyNumberFormat="1" applyFont="1" applyFill="1" applyBorder="1" applyAlignment="1" applyProtection="1">
      <alignment horizontal="center" vertical="center"/>
      <protection locked="0"/>
    </xf>
    <xf numFmtId="164" fontId="10" fillId="4" borderId="8" xfId="1" applyNumberFormat="1" applyFont="1" applyFill="1" applyBorder="1" applyAlignment="1" applyProtection="1">
      <alignment horizontal="left" vertical="center" wrapText="1"/>
      <protection locked="0"/>
    </xf>
    <xf numFmtId="164" fontId="10" fillId="4" borderId="8" xfId="1" applyNumberFormat="1" applyFont="1" applyFill="1" applyBorder="1" applyAlignment="1" applyProtection="1">
      <alignment horizontal="right" vertical="center" wrapText="1"/>
      <protection locked="0"/>
    </xf>
    <xf numFmtId="164" fontId="11" fillId="4" borderId="8" xfId="0" applyNumberFormat="1" applyFont="1" applyFill="1" applyBorder="1" applyAlignment="1">
      <alignment horizontal="right" vertical="center"/>
    </xf>
    <xf numFmtId="164" fontId="10" fillId="4" borderId="6" xfId="1" applyNumberFormat="1" applyFont="1" applyFill="1" applyBorder="1" applyAlignment="1" applyProtection="1">
      <alignment horizontal="center" vertical="center"/>
      <protection locked="0"/>
    </xf>
    <xf numFmtId="164" fontId="10" fillId="4" borderId="6" xfId="1" applyNumberFormat="1" applyFont="1" applyFill="1" applyBorder="1" applyAlignment="1" applyProtection="1">
      <alignment horizontal="left" vertical="center" wrapText="1"/>
      <protection locked="0"/>
    </xf>
    <xf numFmtId="164" fontId="10" fillId="4" borderId="6" xfId="1" applyNumberFormat="1" applyFont="1" applyFill="1" applyBorder="1" applyAlignment="1" applyProtection="1">
      <alignment horizontal="right" vertical="center" wrapText="1"/>
      <protection locked="0"/>
    </xf>
    <xf numFmtId="164" fontId="11" fillId="4" borderId="6" xfId="0" applyNumberFormat="1" applyFont="1" applyFill="1" applyBorder="1" applyAlignment="1">
      <alignment horizontal="right" vertical="center"/>
    </xf>
    <xf numFmtId="164" fontId="10" fillId="4" borderId="7" xfId="1" applyNumberFormat="1" applyFont="1" applyFill="1" applyBorder="1" applyAlignment="1" applyProtection="1">
      <alignment horizontal="right" vertical="center" wrapText="1"/>
      <protection locked="0"/>
    </xf>
    <xf numFmtId="164" fontId="13" fillId="5" borderId="8" xfId="1" applyNumberFormat="1" applyFont="1" applyFill="1" applyBorder="1" applyAlignment="1" applyProtection="1">
      <alignment horizontal="right" vertical="center" wrapText="1"/>
      <protection locked="0"/>
    </xf>
    <xf numFmtId="164" fontId="10" fillId="2" borderId="8" xfId="1" applyNumberFormat="1" applyFont="1" applyFill="1" applyBorder="1" applyAlignment="1" applyProtection="1">
      <alignment horizontal="right" vertical="center" wrapText="1"/>
      <protection locked="0"/>
    </xf>
    <xf numFmtId="165" fontId="2" fillId="4" borderId="8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8" xfId="1" applyNumberFormat="1" applyFont="1" applyFill="1" applyBorder="1" applyAlignment="1" applyProtection="1">
      <alignment horizontal="center" vertical="center"/>
      <protection locked="0"/>
    </xf>
    <xf numFmtId="165" fontId="2" fillId="0" borderId="8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/>
      <protection locked="0"/>
    </xf>
    <xf numFmtId="4" fontId="2" fillId="0" borderId="8" xfId="1" applyNumberFormat="1" applyFont="1" applyFill="1" applyBorder="1" applyAlignment="1" applyProtection="1">
      <alignment horizontal="right" vertical="center" wrapText="1"/>
      <protection locked="0"/>
    </xf>
    <xf numFmtId="164" fontId="17" fillId="4" borderId="8" xfId="1" applyNumberFormat="1" applyFont="1" applyFill="1" applyBorder="1" applyAlignment="1" applyProtection="1">
      <alignment horizontal="right" vertical="center" wrapText="1"/>
      <protection locked="0"/>
    </xf>
    <xf numFmtId="165" fontId="17" fillId="4" borderId="8" xfId="1" applyNumberFormat="1" applyFont="1" applyFill="1" applyBorder="1" applyAlignment="1" applyProtection="1">
      <alignment horizontal="right" vertical="center" wrapText="1"/>
      <protection locked="0"/>
    </xf>
    <xf numFmtId="164" fontId="17" fillId="4" borderId="0" xfId="1" applyNumberFormat="1" applyFont="1" applyFill="1" applyBorder="1" applyAlignment="1" applyProtection="1">
      <alignment horizontal="right" vertical="center" wrapText="1"/>
      <protection locked="0"/>
    </xf>
    <xf numFmtId="165" fontId="17" fillId="4" borderId="0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/>
    <xf numFmtId="164" fontId="10" fillId="4" borderId="4" xfId="1" applyNumberFormat="1" applyFont="1" applyFill="1" applyBorder="1" applyAlignment="1" applyProtection="1">
      <alignment horizontal="right" vertical="center" wrapText="1"/>
      <protection locked="0"/>
    </xf>
    <xf numFmtId="164" fontId="10" fillId="4" borderId="11" xfId="1" applyNumberFormat="1" applyFont="1" applyFill="1" applyBorder="1" applyAlignment="1" applyProtection="1">
      <alignment horizontal="center" vertical="center"/>
      <protection locked="0"/>
    </xf>
    <xf numFmtId="164" fontId="10" fillId="4" borderId="12" xfId="1" applyNumberFormat="1" applyFont="1" applyFill="1" applyBorder="1" applyAlignment="1" applyProtection="1">
      <alignment horizontal="right" vertical="center" wrapText="1"/>
      <protection locked="0"/>
    </xf>
    <xf numFmtId="164" fontId="10" fillId="4" borderId="12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12" xfId="0" applyNumberFormat="1" applyFont="1" applyFill="1" applyBorder="1" applyAlignment="1">
      <alignment horizontal="center" vertical="center"/>
    </xf>
    <xf numFmtId="164" fontId="11" fillId="4" borderId="13" xfId="0" applyNumberFormat="1" applyFont="1" applyFill="1" applyBorder="1" applyAlignment="1">
      <alignment horizontal="center" vertical="center"/>
    </xf>
    <xf numFmtId="0" fontId="14" fillId="6" borderId="14" xfId="1" applyNumberFormat="1" applyFont="1" applyFill="1" applyBorder="1" applyAlignment="1" applyProtection="1">
      <alignment horizontal="center" vertical="center"/>
      <protection locked="0"/>
    </xf>
    <xf numFmtId="164" fontId="14" fillId="6" borderId="15" xfId="1" applyNumberFormat="1" applyFont="1" applyFill="1" applyBorder="1" applyAlignment="1" applyProtection="1">
      <alignment horizontal="left" vertical="center" wrapText="1"/>
      <protection locked="0"/>
    </xf>
    <xf numFmtId="164" fontId="14" fillId="6" borderId="15" xfId="1" applyNumberFormat="1" applyFont="1" applyFill="1" applyBorder="1" applyAlignment="1" applyProtection="1">
      <alignment horizontal="center" vertical="center" wrapText="1"/>
      <protection locked="0"/>
    </xf>
    <xf numFmtId="164" fontId="9" fillId="6" borderId="15" xfId="0" applyNumberFormat="1" applyFont="1" applyFill="1" applyBorder="1" applyAlignment="1">
      <alignment horizontal="center" vertical="center"/>
    </xf>
    <xf numFmtId="164" fontId="15" fillId="6" borderId="15" xfId="1" applyNumberFormat="1" applyFont="1" applyFill="1" applyBorder="1" applyAlignment="1" applyProtection="1">
      <alignment horizontal="center" vertical="center" wrapText="1"/>
      <protection locked="0"/>
    </xf>
    <xf numFmtId="164" fontId="10" fillId="4" borderId="4" xfId="1" applyNumberFormat="1" applyFont="1" applyFill="1" applyBorder="1" applyAlignment="1" applyProtection="1">
      <alignment horizontal="center" vertical="center" wrapText="1"/>
      <protection locked="0"/>
    </xf>
    <xf numFmtId="165" fontId="10" fillId="4" borderId="11" xfId="1" applyNumberFormat="1" applyFont="1" applyFill="1" applyBorder="1" applyAlignment="1" applyProtection="1">
      <alignment horizontal="center" vertical="center"/>
      <protection locked="0"/>
    </xf>
    <xf numFmtId="165" fontId="10" fillId="4" borderId="12" xfId="1" applyNumberFormat="1" applyFont="1" applyFill="1" applyBorder="1" applyAlignment="1" applyProtection="1">
      <alignment horizontal="left" vertical="center" wrapText="1"/>
      <protection locked="0"/>
    </xf>
    <xf numFmtId="164" fontId="10" fillId="4" borderId="13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16" xfId="1" applyNumberFormat="1" applyFont="1" applyFill="1" applyBorder="1" applyAlignment="1" applyProtection="1">
      <alignment horizontal="center" vertical="center"/>
      <protection locked="0"/>
    </xf>
    <xf numFmtId="165" fontId="2" fillId="4" borderId="4" xfId="1" applyNumberFormat="1" applyFont="1" applyFill="1" applyBorder="1" applyAlignment="1" applyProtection="1">
      <alignment horizontal="left" vertical="center" wrapText="1"/>
      <protection locked="0"/>
    </xf>
    <xf numFmtId="165" fontId="2" fillId="4" borderId="4" xfId="1" applyNumberFormat="1" applyFont="1" applyFill="1" applyBorder="1" applyAlignment="1" applyProtection="1">
      <alignment horizontal="right" vertical="center" wrapText="1"/>
      <protection locked="0"/>
    </xf>
    <xf numFmtId="165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164" fontId="9" fillId="6" borderId="4" xfId="0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1" fontId="2" fillId="0" borderId="15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2" fillId="8" borderId="11" xfId="1" applyNumberFormat="1" applyFont="1" applyFill="1" applyBorder="1" applyAlignment="1" applyProtection="1">
      <alignment horizontal="center" vertical="center"/>
      <protection locked="0"/>
    </xf>
    <xf numFmtId="165" fontId="17" fillId="8" borderId="12" xfId="1" applyNumberFormat="1" applyFont="1" applyFill="1" applyBorder="1" applyAlignment="1" applyProtection="1">
      <alignment horizontal="left" vertical="center" wrapText="1"/>
      <protection locked="0"/>
    </xf>
    <xf numFmtId="164" fontId="2" fillId="8" borderId="12" xfId="1" applyNumberFormat="1" applyFont="1" applyFill="1" applyBorder="1" applyAlignment="1" applyProtection="1">
      <alignment horizontal="center" vertical="center" wrapText="1"/>
      <protection locked="0"/>
    </xf>
    <xf numFmtId="4" fontId="2" fillId="8" borderId="12" xfId="1" applyNumberFormat="1" applyFont="1" applyFill="1" applyBorder="1" applyAlignment="1" applyProtection="1">
      <alignment horizontal="center" vertical="center" wrapText="1"/>
      <protection locked="0"/>
    </xf>
    <xf numFmtId="4" fontId="2" fillId="8" borderId="13" xfId="1" applyNumberFormat="1" applyFont="1" applyFill="1" applyBorder="1" applyAlignment="1" applyProtection="1">
      <alignment horizontal="center" vertical="center" wrapText="1"/>
      <protection locked="0"/>
    </xf>
    <xf numFmtId="164" fontId="17" fillId="4" borderId="7" xfId="1" applyNumberFormat="1" applyFont="1" applyFill="1" applyBorder="1" applyAlignment="1" applyProtection="1">
      <alignment horizontal="right" vertical="center" wrapText="1"/>
      <protection locked="0"/>
    </xf>
    <xf numFmtId="165" fontId="2" fillId="8" borderId="11" xfId="1" applyNumberFormat="1" applyFont="1" applyFill="1" applyBorder="1" applyAlignment="1" applyProtection="1">
      <alignment horizontal="center" vertical="center"/>
      <protection locked="0"/>
    </xf>
    <xf numFmtId="164" fontId="17" fillId="8" borderId="12" xfId="1" applyNumberFormat="1" applyFont="1" applyFill="1" applyBorder="1" applyAlignment="1" applyProtection="1">
      <alignment horizontal="center" vertical="center" wrapText="1"/>
      <protection locked="0"/>
    </xf>
    <xf numFmtId="164" fontId="17" fillId="8" borderId="12" xfId="1" applyNumberFormat="1" applyFont="1" applyFill="1" applyBorder="1" applyAlignment="1" applyProtection="1">
      <alignment horizontal="right" vertical="center" wrapText="1"/>
      <protection locked="0"/>
    </xf>
    <xf numFmtId="4" fontId="17" fillId="8" borderId="13" xfId="1" applyNumberFormat="1" applyFont="1" applyFill="1" applyBorder="1" applyAlignment="1" applyProtection="1">
      <alignment horizontal="center" vertical="center" wrapText="1"/>
      <protection locked="0"/>
    </xf>
    <xf numFmtId="165" fontId="23" fillId="8" borderId="11" xfId="1" applyNumberFormat="1" applyFont="1" applyFill="1" applyBorder="1" applyAlignment="1" applyProtection="1">
      <alignment horizontal="center" vertical="center"/>
      <protection locked="0"/>
    </xf>
    <xf numFmtId="165" fontId="22" fillId="8" borderId="12" xfId="1" applyNumberFormat="1" applyFont="1" applyFill="1" applyBorder="1" applyAlignment="1" applyProtection="1">
      <alignment horizontal="left" vertical="center" wrapText="1"/>
      <protection locked="0"/>
    </xf>
    <xf numFmtId="164" fontId="22" fillId="8" borderId="12" xfId="1" applyNumberFormat="1" applyFont="1" applyFill="1" applyBorder="1" applyAlignment="1" applyProtection="1">
      <alignment horizontal="center" vertical="center" wrapText="1"/>
      <protection locked="0"/>
    </xf>
    <xf numFmtId="4" fontId="22" fillId="8" borderId="13" xfId="1" applyNumberFormat="1" applyFont="1" applyFill="1" applyBorder="1" applyAlignment="1" applyProtection="1">
      <alignment horizontal="center" vertical="center" wrapText="1"/>
      <protection locked="0"/>
    </xf>
    <xf numFmtId="166" fontId="17" fillId="8" borderId="12" xfId="1" applyNumberFormat="1" applyFont="1" applyFill="1" applyBorder="1" applyAlignment="1" applyProtection="1">
      <alignment horizontal="right" vertical="center" wrapText="1"/>
      <protection locked="0"/>
    </xf>
    <xf numFmtId="166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166" fontId="10" fillId="6" borderId="8" xfId="1" applyNumberFormat="1" applyFont="1" applyFill="1" applyBorder="1" applyAlignment="1" applyProtection="1">
      <alignment horizontal="center" vertical="center" wrapText="1"/>
      <protection locked="0"/>
    </xf>
    <xf numFmtId="166" fontId="22" fillId="8" borderId="12" xfId="1" applyNumberFormat="1" applyFont="1" applyFill="1" applyBorder="1" applyAlignment="1" applyProtection="1">
      <alignment horizontal="right" vertical="center" wrapText="1"/>
      <protection locked="0"/>
    </xf>
    <xf numFmtId="164" fontId="14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>
      <alignment horizontal="center" vertical="center"/>
    </xf>
    <xf numFmtId="164" fontId="14" fillId="5" borderId="8" xfId="1" applyNumberFormat="1" applyFont="1" applyFill="1" applyBorder="1" applyAlignment="1" applyProtection="1">
      <alignment horizontal="center" vertical="center" wrapText="1"/>
      <protection locked="0"/>
    </xf>
    <xf numFmtId="166" fontId="9" fillId="2" borderId="8" xfId="0" applyNumberFormat="1" applyFont="1" applyFill="1" applyBorder="1" applyAlignment="1">
      <alignment horizontal="center" vertical="center"/>
    </xf>
    <xf numFmtId="164" fontId="10" fillId="4" borderId="17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15" xfId="0" applyNumberFormat="1" applyFont="1" applyFill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5" borderId="15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right" vertical="center"/>
    </xf>
    <xf numFmtId="0" fontId="14" fillId="0" borderId="14" xfId="1" applyNumberFormat="1" applyFont="1" applyFill="1" applyBorder="1" applyAlignment="1" applyProtection="1">
      <alignment horizontal="center" vertical="center"/>
      <protection locked="0"/>
    </xf>
    <xf numFmtId="164" fontId="14" fillId="0" borderId="15" xfId="1" applyNumberFormat="1" applyFont="1" applyFill="1" applyBorder="1" applyAlignment="1" applyProtection="1">
      <alignment horizontal="left" vertical="center" wrapText="1"/>
      <protection locked="0"/>
    </xf>
    <xf numFmtId="164" fontId="10" fillId="4" borderId="16" xfId="1" applyNumberFormat="1" applyFont="1" applyFill="1" applyBorder="1" applyAlignment="1" applyProtection="1">
      <alignment horizontal="center" vertical="center"/>
      <protection locked="0"/>
    </xf>
    <xf numFmtId="164" fontId="10" fillId="4" borderId="4" xfId="1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5" fillId="0" borderId="0" xfId="0" applyFont="1"/>
    <xf numFmtId="0" fontId="24" fillId="0" borderId="0" xfId="0" applyFont="1"/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4" fontId="17" fillId="4" borderId="8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прогноз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99"/>
  <sheetViews>
    <sheetView tabSelected="1" view="pageBreakPreview" zoomScale="70" zoomScaleNormal="80" zoomScaleSheetLayoutView="70" workbookViewId="0">
      <pane xSplit="2" ySplit="4" topLeftCell="C88" activePane="bottomRight" state="frozen"/>
      <selection pane="topRight" activeCell="C1" sqref="C1"/>
      <selection pane="bottomLeft" activeCell="A5" sqref="A5"/>
      <selection pane="bottomRight" activeCell="J100" sqref="J100"/>
    </sheetView>
  </sheetViews>
  <sheetFormatPr defaultRowHeight="15"/>
  <cols>
    <col min="1" max="1" width="20.140625" customWidth="1"/>
    <col min="2" max="2" width="55.140625" customWidth="1"/>
    <col min="3" max="3" width="15.140625" customWidth="1"/>
    <col min="4" max="4" width="16.7109375" customWidth="1"/>
    <col min="5" max="5" width="15.5703125" customWidth="1"/>
    <col min="6" max="6" width="17.42578125" customWidth="1"/>
    <col min="7" max="7" width="15.5703125" customWidth="1"/>
    <col min="8" max="8" width="18" customWidth="1"/>
    <col min="9" max="9" width="13.7109375" customWidth="1"/>
    <col min="10" max="10" width="16.28515625" customWidth="1"/>
    <col min="11" max="11" width="14.5703125" hidden="1" customWidth="1"/>
    <col min="12" max="12" width="14" hidden="1" customWidth="1"/>
    <col min="13" max="13" width="14.5703125" hidden="1" customWidth="1"/>
    <col min="14" max="14" width="14" hidden="1" customWidth="1"/>
  </cols>
  <sheetData>
    <row r="1" spans="1:16" ht="23.25">
      <c r="A1" s="99" t="s">
        <v>88</v>
      </c>
      <c r="B1" s="99"/>
      <c r="C1" s="99"/>
      <c r="D1" s="99"/>
      <c r="E1" s="99"/>
      <c r="F1" s="99"/>
      <c r="G1" s="99"/>
      <c r="H1" s="99"/>
      <c r="I1" s="99"/>
      <c r="J1" s="100"/>
      <c r="K1" s="99"/>
      <c r="L1" s="99"/>
      <c r="M1" s="99"/>
      <c r="N1" s="99"/>
      <c r="O1" s="101"/>
      <c r="P1" s="101"/>
    </row>
    <row r="2" spans="1:16" ht="26.25" thickBot="1">
      <c r="A2" s="20"/>
      <c r="B2" s="19"/>
      <c r="C2" s="15"/>
      <c r="D2" s="15"/>
      <c r="E2" s="15"/>
      <c r="F2" s="15"/>
      <c r="G2" s="15"/>
      <c r="H2" s="16"/>
      <c r="I2" s="15"/>
      <c r="J2" s="15"/>
      <c r="K2" s="17"/>
      <c r="L2" s="18"/>
      <c r="M2" s="17"/>
      <c r="N2" s="6"/>
    </row>
    <row r="3" spans="1:16" ht="77.25" customHeight="1">
      <c r="A3" s="1" t="s">
        <v>35</v>
      </c>
      <c r="B3" s="3" t="s">
        <v>36</v>
      </c>
      <c r="C3" s="3" t="s">
        <v>74</v>
      </c>
      <c r="D3" s="3" t="s">
        <v>77</v>
      </c>
      <c r="E3" s="7" t="s">
        <v>83</v>
      </c>
      <c r="F3" s="3" t="s">
        <v>85</v>
      </c>
      <c r="G3" s="3" t="s">
        <v>86</v>
      </c>
      <c r="H3" s="7" t="s">
        <v>81</v>
      </c>
      <c r="I3" s="3" t="s">
        <v>84</v>
      </c>
      <c r="J3" s="3" t="s">
        <v>82</v>
      </c>
      <c r="K3" s="3">
        <v>2018</v>
      </c>
      <c r="L3" s="3" t="s">
        <v>37</v>
      </c>
      <c r="M3" s="3">
        <v>2019</v>
      </c>
      <c r="N3" s="4" t="s">
        <v>59</v>
      </c>
    </row>
    <row r="4" spans="1:16" ht="26.25" customHeight="1">
      <c r="A4" s="162" t="s">
        <v>38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1:16" ht="34.5" customHeight="1">
      <c r="A5" s="23">
        <v>10000000</v>
      </c>
      <c r="B5" s="24" t="s">
        <v>3</v>
      </c>
      <c r="C5" s="29">
        <f>C6+C11+C15+C36</f>
        <v>192741.7</v>
      </c>
      <c r="D5" s="29">
        <f>D6+D11+D15+D36</f>
        <v>226851</v>
      </c>
      <c r="E5" s="29">
        <f>E6+E11+E15+E36</f>
        <v>215143.4</v>
      </c>
      <c r="F5" s="29">
        <f>E5/D5*100</f>
        <v>94.839079395726714</v>
      </c>
      <c r="G5" s="29">
        <f>E5/C5*100</f>
        <v>111.62265353060599</v>
      </c>
      <c r="H5" s="29">
        <f>H6+H11+H15+H36</f>
        <v>245115</v>
      </c>
      <c r="I5" s="29">
        <f>H5/E5*100</f>
        <v>113.93098742513132</v>
      </c>
      <c r="J5" s="29">
        <f t="shared" ref="J5:J40" si="0">H5-E5</f>
        <v>29971.600000000006</v>
      </c>
      <c r="K5" s="9" t="e">
        <f>K6+K11+K15+#REF!</f>
        <v>#REF!</v>
      </c>
      <c r="L5" s="9" t="e">
        <f>K5/H5*100</f>
        <v>#REF!</v>
      </c>
      <c r="M5" s="9" t="e">
        <f>M6+M11+M15+#REF!</f>
        <v>#REF!</v>
      </c>
      <c r="N5" s="9" t="e">
        <f>M5/K5*100</f>
        <v>#REF!</v>
      </c>
    </row>
    <row r="6" spans="1:16" s="2" customFormat="1" ht="72.75" customHeight="1">
      <c r="A6" s="30">
        <v>11000000</v>
      </c>
      <c r="B6" s="31" t="s">
        <v>4</v>
      </c>
      <c r="C6" s="32">
        <f>C7+C8</f>
        <v>120587.5</v>
      </c>
      <c r="D6" s="32">
        <f>D7+D8</f>
        <v>140200</v>
      </c>
      <c r="E6" s="33">
        <f>E7+E8</f>
        <v>138200.4</v>
      </c>
      <c r="F6" s="32">
        <f>E6/D6*100</f>
        <v>98.573751783166898</v>
      </c>
      <c r="G6" s="32">
        <f>E6/C6*100</f>
        <v>114.60590857261323</v>
      </c>
      <c r="H6" s="33">
        <f>H7+H8</f>
        <v>163200</v>
      </c>
      <c r="I6" s="32">
        <f>H6/E6*100</f>
        <v>118.08938324346386</v>
      </c>
      <c r="J6" s="32">
        <f t="shared" si="0"/>
        <v>24999.600000000006</v>
      </c>
      <c r="K6" s="34">
        <f>K7+K8</f>
        <v>229560</v>
      </c>
      <c r="L6" s="34">
        <f>K6/H6*100</f>
        <v>140.66176470588238</v>
      </c>
      <c r="M6" s="34">
        <f>M7+M8</f>
        <v>241491.9</v>
      </c>
      <c r="N6" s="34">
        <f>M6/K6*100</f>
        <v>105.19772608468374</v>
      </c>
    </row>
    <row r="7" spans="1:16" ht="28.5" customHeight="1">
      <c r="A7" s="35">
        <v>11010000</v>
      </c>
      <c r="B7" s="26" t="s">
        <v>92</v>
      </c>
      <c r="C7" s="36">
        <v>120075.7</v>
      </c>
      <c r="D7" s="36">
        <v>140000</v>
      </c>
      <c r="E7" s="37">
        <v>138000</v>
      </c>
      <c r="F7" s="38">
        <f>E7/D7*100</f>
        <v>98.571428571428584</v>
      </c>
      <c r="G7" s="38">
        <f>E7/C7*100</f>
        <v>114.92749990214506</v>
      </c>
      <c r="H7" s="37">
        <v>163000</v>
      </c>
      <c r="I7" s="39">
        <f>H7/E7*100</f>
        <v>118.1159420289855</v>
      </c>
      <c r="J7" s="39">
        <f t="shared" si="0"/>
        <v>25000</v>
      </c>
      <c r="K7" s="40">
        <v>229460</v>
      </c>
      <c r="L7" s="41">
        <f>K7/H7*100</f>
        <v>140.77300613496934</v>
      </c>
      <c r="M7" s="40">
        <v>241391.9</v>
      </c>
      <c r="N7" s="41">
        <f>M7/K7*100</f>
        <v>105.1999912838839</v>
      </c>
    </row>
    <row r="8" spans="1:16" ht="29.25" customHeight="1">
      <c r="A8" s="30">
        <v>11020000</v>
      </c>
      <c r="B8" s="31" t="s">
        <v>5</v>
      </c>
      <c r="C8" s="32">
        <f>SUM(C9:C10)</f>
        <v>511.8</v>
      </c>
      <c r="D8" s="32">
        <f>SUM(D9:D10)</f>
        <v>200</v>
      </c>
      <c r="E8" s="33">
        <f>SUM(E9:E10)</f>
        <v>200.4</v>
      </c>
      <c r="F8" s="42">
        <v>0</v>
      </c>
      <c r="G8" s="42">
        <v>0</v>
      </c>
      <c r="H8" s="33">
        <f>SUM(H9:H10)</f>
        <v>200</v>
      </c>
      <c r="I8" s="42">
        <f>H8/E8*100</f>
        <v>99.800399201596804</v>
      </c>
      <c r="J8" s="42">
        <f t="shared" si="0"/>
        <v>-0.40000000000000568</v>
      </c>
      <c r="K8" s="43">
        <f>SUM(K9:K10)</f>
        <v>100</v>
      </c>
      <c r="L8" s="44">
        <f>K8/H8*100</f>
        <v>50</v>
      </c>
      <c r="M8" s="43">
        <f>SUM(M9:M10)</f>
        <v>100</v>
      </c>
      <c r="N8" s="43">
        <f>M8/K8*100</f>
        <v>100</v>
      </c>
    </row>
    <row r="9" spans="1:16" ht="47.25" customHeight="1">
      <c r="A9" s="35">
        <v>11020200</v>
      </c>
      <c r="B9" s="26" t="s">
        <v>93</v>
      </c>
      <c r="C9" s="36">
        <v>511.8</v>
      </c>
      <c r="D9" s="36">
        <v>200</v>
      </c>
      <c r="E9" s="37">
        <v>200.4</v>
      </c>
      <c r="F9" s="38">
        <v>0</v>
      </c>
      <c r="G9" s="39">
        <v>0</v>
      </c>
      <c r="H9" s="37">
        <v>200</v>
      </c>
      <c r="I9" s="38">
        <v>0</v>
      </c>
      <c r="J9" s="38">
        <f t="shared" si="0"/>
        <v>-0.40000000000000568</v>
      </c>
      <c r="K9" s="40">
        <v>100</v>
      </c>
      <c r="L9" s="40">
        <f>K9/H9*100</f>
        <v>50</v>
      </c>
      <c r="M9" s="40">
        <v>100</v>
      </c>
      <c r="N9" s="45">
        <f>M9/K9*100</f>
        <v>100</v>
      </c>
    </row>
    <row r="10" spans="1:16" ht="45.75" hidden="1" customHeight="1">
      <c r="A10" s="35">
        <v>11023200</v>
      </c>
      <c r="B10" s="26" t="s">
        <v>34</v>
      </c>
      <c r="C10" s="36">
        <v>0</v>
      </c>
      <c r="D10" s="36">
        <v>0</v>
      </c>
      <c r="E10" s="37">
        <v>0</v>
      </c>
      <c r="F10" s="39">
        <v>0</v>
      </c>
      <c r="G10" s="42" t="e">
        <f t="shared" ref="G10:G19" si="1">E10/C10*100</f>
        <v>#DIV/0!</v>
      </c>
      <c r="H10" s="46">
        <v>0</v>
      </c>
      <c r="I10" s="39">
        <v>0</v>
      </c>
      <c r="J10" s="38">
        <f t="shared" si="0"/>
        <v>0</v>
      </c>
      <c r="K10" s="41">
        <v>0</v>
      </c>
      <c r="L10" s="41">
        <v>0</v>
      </c>
      <c r="M10" s="41"/>
      <c r="N10" s="47">
        <v>0</v>
      </c>
    </row>
    <row r="11" spans="1:16" ht="30.75" customHeight="1">
      <c r="A11" s="30">
        <v>14000000</v>
      </c>
      <c r="B11" s="31" t="s">
        <v>73</v>
      </c>
      <c r="C11" s="32">
        <f>C12+C13+C14</f>
        <v>12380.7</v>
      </c>
      <c r="D11" s="32">
        <f>D12+D13+D14</f>
        <v>15400</v>
      </c>
      <c r="E11" s="33">
        <f>E12+E13+E14</f>
        <v>12350</v>
      </c>
      <c r="F11" s="48">
        <f t="shared" ref="F11:F19" si="2">E11/D11*100</f>
        <v>80.194805194805198</v>
      </c>
      <c r="G11" s="42">
        <f t="shared" si="1"/>
        <v>99.752033406834826</v>
      </c>
      <c r="H11" s="49">
        <f>H12+H13+H14</f>
        <v>12700</v>
      </c>
      <c r="I11" s="42">
        <f t="shared" ref="I11:I28" si="3">H11/E11*100</f>
        <v>102.83400809716599</v>
      </c>
      <c r="J11" s="48">
        <f t="shared" si="0"/>
        <v>350</v>
      </c>
      <c r="K11" s="44">
        <v>25000</v>
      </c>
      <c r="L11" s="44">
        <f>K11/H11*100</f>
        <v>196.85039370078741</v>
      </c>
      <c r="M11" s="44">
        <v>25500</v>
      </c>
      <c r="N11" s="44">
        <f>M11/K11*100</f>
        <v>102</v>
      </c>
    </row>
    <row r="12" spans="1:16" ht="45.75" customHeight="1">
      <c r="A12" s="35">
        <v>14021900</v>
      </c>
      <c r="B12" s="26" t="s">
        <v>89</v>
      </c>
      <c r="C12" s="36">
        <v>1146.5</v>
      </c>
      <c r="D12" s="36">
        <v>1500</v>
      </c>
      <c r="E12" s="37">
        <v>1150</v>
      </c>
      <c r="F12" s="38">
        <f t="shared" si="2"/>
        <v>76.666666666666671</v>
      </c>
      <c r="G12" s="39">
        <f t="shared" si="1"/>
        <v>100.3052769297863</v>
      </c>
      <c r="H12" s="37">
        <v>1200</v>
      </c>
      <c r="I12" s="39">
        <f t="shared" si="3"/>
        <v>104.34782608695652</v>
      </c>
      <c r="J12" s="38">
        <f t="shared" si="0"/>
        <v>50</v>
      </c>
      <c r="K12" s="44"/>
      <c r="L12" s="44"/>
      <c r="M12" s="44"/>
      <c r="N12" s="44"/>
    </row>
    <row r="13" spans="1:16" ht="60" customHeight="1">
      <c r="A13" s="35">
        <v>14031900</v>
      </c>
      <c r="B13" s="26" t="s">
        <v>90</v>
      </c>
      <c r="C13" s="36">
        <v>4423.8999999999996</v>
      </c>
      <c r="D13" s="36">
        <v>5800</v>
      </c>
      <c r="E13" s="37">
        <v>4500</v>
      </c>
      <c r="F13" s="38">
        <f t="shared" si="2"/>
        <v>77.58620689655173</v>
      </c>
      <c r="G13" s="39">
        <f t="shared" si="1"/>
        <v>101.72020163204414</v>
      </c>
      <c r="H13" s="37">
        <v>4600</v>
      </c>
      <c r="I13" s="39">
        <f t="shared" si="3"/>
        <v>102.22222222222221</v>
      </c>
      <c r="J13" s="38">
        <f t="shared" si="0"/>
        <v>100</v>
      </c>
      <c r="K13" s="44"/>
      <c r="L13" s="44"/>
      <c r="M13" s="44"/>
      <c r="N13" s="44"/>
    </row>
    <row r="14" spans="1:16" ht="62.25" customHeight="1">
      <c r="A14" s="35">
        <v>14040000</v>
      </c>
      <c r="B14" s="26" t="s">
        <v>91</v>
      </c>
      <c r="C14" s="36">
        <v>6810.3</v>
      </c>
      <c r="D14" s="36">
        <v>8100</v>
      </c>
      <c r="E14" s="37">
        <v>6700</v>
      </c>
      <c r="F14" s="38">
        <f t="shared" si="2"/>
        <v>82.716049382716051</v>
      </c>
      <c r="G14" s="39">
        <f t="shared" si="1"/>
        <v>98.380394402596067</v>
      </c>
      <c r="H14" s="37">
        <v>6900</v>
      </c>
      <c r="I14" s="39">
        <f t="shared" si="3"/>
        <v>102.98507462686568</v>
      </c>
      <c r="J14" s="38">
        <f t="shared" si="0"/>
        <v>200</v>
      </c>
      <c r="K14" s="44"/>
      <c r="L14" s="44"/>
      <c r="M14" s="44"/>
      <c r="N14" s="44"/>
    </row>
    <row r="15" spans="1:16" ht="19.5">
      <c r="A15" s="30">
        <v>18000000</v>
      </c>
      <c r="B15" s="31" t="s">
        <v>94</v>
      </c>
      <c r="C15" s="32">
        <f>C16+C32+C33+C31</f>
        <v>59521</v>
      </c>
      <c r="D15" s="32">
        <f>D16+D32+D33+D31</f>
        <v>71251</v>
      </c>
      <c r="E15" s="33">
        <f>E16+E32+E33+E31</f>
        <v>64593</v>
      </c>
      <c r="F15" s="42">
        <f t="shared" si="2"/>
        <v>90.655569746389517</v>
      </c>
      <c r="G15" s="32">
        <f t="shared" si="1"/>
        <v>108.52136220829622</v>
      </c>
      <c r="H15" s="33">
        <f>H16+H32+H33+H31</f>
        <v>69215</v>
      </c>
      <c r="I15" s="32">
        <f t="shared" si="3"/>
        <v>107.15557413342003</v>
      </c>
      <c r="J15" s="48">
        <f t="shared" si="0"/>
        <v>4622</v>
      </c>
      <c r="K15" s="43">
        <f>K16+K32+K33</f>
        <v>179126.3</v>
      </c>
      <c r="L15" s="44">
        <f t="shared" ref="L15:L29" si="4">K15/H15*100</f>
        <v>258.79693708011268</v>
      </c>
      <c r="M15" s="43">
        <f>M16+M32+M33</f>
        <v>188486.7</v>
      </c>
      <c r="N15" s="44">
        <f t="shared" ref="N15:N29" si="5">M15/K15*100</f>
        <v>105.22558663914792</v>
      </c>
    </row>
    <row r="16" spans="1:16" ht="19.5">
      <c r="A16" s="30">
        <v>18010000</v>
      </c>
      <c r="B16" s="31" t="s">
        <v>6</v>
      </c>
      <c r="C16" s="32">
        <f>C17+C22+C27</f>
        <v>28045.200000000001</v>
      </c>
      <c r="D16" s="32">
        <f>D17+D22+D27</f>
        <v>34082</v>
      </c>
      <c r="E16" s="33">
        <f>E17+E22+E27</f>
        <v>29608.199999999997</v>
      </c>
      <c r="F16" s="42">
        <f t="shared" si="2"/>
        <v>86.873422921190055</v>
      </c>
      <c r="G16" s="32">
        <f t="shared" si="1"/>
        <v>105.57314620683754</v>
      </c>
      <c r="H16" s="33">
        <f>H17+H22+H27</f>
        <v>31765</v>
      </c>
      <c r="I16" s="32">
        <f t="shared" si="3"/>
        <v>107.28446849183672</v>
      </c>
      <c r="J16" s="48">
        <f t="shared" si="0"/>
        <v>2156.8000000000029</v>
      </c>
      <c r="K16" s="43">
        <f>K17+K22+K27</f>
        <v>150338.29999999999</v>
      </c>
      <c r="L16" s="43">
        <f t="shared" si="4"/>
        <v>473.28285849205099</v>
      </c>
      <c r="M16" s="43">
        <f>M17+M22+M27</f>
        <v>158691.70000000001</v>
      </c>
      <c r="N16" s="44">
        <f t="shared" si="5"/>
        <v>105.55640179515136</v>
      </c>
    </row>
    <row r="17" spans="1:14" ht="39">
      <c r="A17" s="50" t="s">
        <v>0</v>
      </c>
      <c r="B17" s="31" t="s">
        <v>7</v>
      </c>
      <c r="C17" s="32">
        <f>SUM(C18:C21)</f>
        <v>5003</v>
      </c>
      <c r="D17" s="32">
        <f>SUM(D18:D21)</f>
        <v>6242</v>
      </c>
      <c r="E17" s="33">
        <f>SUM(E18:E21)</f>
        <v>7617.6</v>
      </c>
      <c r="F17" s="48">
        <f t="shared" si="2"/>
        <v>122.03780839474527</v>
      </c>
      <c r="G17" s="32">
        <f t="shared" si="1"/>
        <v>152.26064361383172</v>
      </c>
      <c r="H17" s="33">
        <f>SUM(H18:H21)</f>
        <v>8640</v>
      </c>
      <c r="I17" s="48">
        <f t="shared" si="3"/>
        <v>113.42155009451795</v>
      </c>
      <c r="J17" s="48">
        <f t="shared" si="0"/>
        <v>1022.3999999999996</v>
      </c>
      <c r="K17" s="43">
        <f>SUM(K18:K21)</f>
        <v>5131.2999999999993</v>
      </c>
      <c r="L17" s="51">
        <f t="shared" si="4"/>
        <v>59.390046296296283</v>
      </c>
      <c r="M17" s="43">
        <f>SUM(M18:M21)</f>
        <v>5541.7</v>
      </c>
      <c r="N17" s="44">
        <f t="shared" si="5"/>
        <v>107.99797322315983</v>
      </c>
    </row>
    <row r="18" spans="1:14" s="5" customFormat="1" ht="86.25" customHeight="1">
      <c r="A18" s="52">
        <v>18010100</v>
      </c>
      <c r="B18" s="53" t="s">
        <v>43</v>
      </c>
      <c r="C18" s="54">
        <v>15.3</v>
      </c>
      <c r="D18" s="54">
        <v>32</v>
      </c>
      <c r="E18" s="55">
        <v>57.6</v>
      </c>
      <c r="F18" s="56">
        <f t="shared" si="2"/>
        <v>180</v>
      </c>
      <c r="G18" s="56">
        <f t="shared" si="1"/>
        <v>376.47058823529409</v>
      </c>
      <c r="H18" s="55">
        <v>64.599999999999994</v>
      </c>
      <c r="I18" s="56">
        <f t="shared" si="3"/>
        <v>112.15277777777777</v>
      </c>
      <c r="J18" s="38">
        <f t="shared" si="0"/>
        <v>6.9999999999999929</v>
      </c>
      <c r="K18" s="57">
        <v>22.5</v>
      </c>
      <c r="L18" s="40">
        <f t="shared" si="4"/>
        <v>34.829721362229108</v>
      </c>
      <c r="M18" s="57">
        <v>24.2</v>
      </c>
      <c r="N18" s="44">
        <f t="shared" si="5"/>
        <v>107.55555555555556</v>
      </c>
    </row>
    <row r="19" spans="1:14" s="5" customFormat="1" ht="87" customHeight="1">
      <c r="A19" s="52">
        <v>18010200</v>
      </c>
      <c r="B19" s="53" t="s">
        <v>44</v>
      </c>
      <c r="C19" s="54">
        <v>129.5</v>
      </c>
      <c r="D19" s="54">
        <v>210</v>
      </c>
      <c r="E19" s="55">
        <v>450</v>
      </c>
      <c r="F19" s="56">
        <f t="shared" si="2"/>
        <v>214.28571428571428</v>
      </c>
      <c r="G19" s="56">
        <f t="shared" si="1"/>
        <v>347.49034749034752</v>
      </c>
      <c r="H19" s="55">
        <v>525.79999999999995</v>
      </c>
      <c r="I19" s="56">
        <f t="shared" si="3"/>
        <v>116.84444444444443</v>
      </c>
      <c r="J19" s="38">
        <f t="shared" si="0"/>
        <v>75.799999999999955</v>
      </c>
      <c r="K19" s="57">
        <v>302.2</v>
      </c>
      <c r="L19" s="40">
        <f t="shared" si="4"/>
        <v>57.474324838341573</v>
      </c>
      <c r="M19" s="57">
        <v>332.7</v>
      </c>
      <c r="N19" s="44">
        <f t="shared" si="5"/>
        <v>110.09265387160821</v>
      </c>
    </row>
    <row r="20" spans="1:14" s="5" customFormat="1" ht="84" customHeight="1">
      <c r="A20" s="52">
        <v>18010300</v>
      </c>
      <c r="B20" s="53" t="s">
        <v>45</v>
      </c>
      <c r="C20" s="54">
        <v>737.7</v>
      </c>
      <c r="D20" s="54">
        <v>1070</v>
      </c>
      <c r="E20" s="55">
        <v>1910</v>
      </c>
      <c r="F20" s="56">
        <v>0</v>
      </c>
      <c r="G20" s="56">
        <v>0</v>
      </c>
      <c r="H20" s="55">
        <v>2220.3000000000002</v>
      </c>
      <c r="I20" s="56">
        <f t="shared" si="3"/>
        <v>116.24607329842934</v>
      </c>
      <c r="J20" s="38">
        <f t="shared" si="0"/>
        <v>310.30000000000018</v>
      </c>
      <c r="K20" s="57">
        <v>683.4</v>
      </c>
      <c r="L20" s="40">
        <f t="shared" si="4"/>
        <v>30.779624375084445</v>
      </c>
      <c r="M20" s="57">
        <v>752.4</v>
      </c>
      <c r="N20" s="44">
        <f t="shared" si="5"/>
        <v>110.09657594381036</v>
      </c>
    </row>
    <row r="21" spans="1:14" s="5" customFormat="1" ht="78">
      <c r="A21" s="52">
        <v>18010400</v>
      </c>
      <c r="B21" s="53" t="s">
        <v>46</v>
      </c>
      <c r="C21" s="54">
        <v>4120.5</v>
      </c>
      <c r="D21" s="54">
        <v>4930</v>
      </c>
      <c r="E21" s="55">
        <v>5200</v>
      </c>
      <c r="F21" s="56">
        <f t="shared" ref="F21:F35" si="6">E21/D21*100</f>
        <v>105.4766734279919</v>
      </c>
      <c r="G21" s="56">
        <v>0</v>
      </c>
      <c r="H21" s="55">
        <v>5829.3</v>
      </c>
      <c r="I21" s="56">
        <f t="shared" si="3"/>
        <v>112.10192307692309</v>
      </c>
      <c r="J21" s="38">
        <f t="shared" si="0"/>
        <v>629.30000000000018</v>
      </c>
      <c r="K21" s="57">
        <v>4123.2</v>
      </c>
      <c r="L21" s="40">
        <f t="shared" si="4"/>
        <v>70.732334928722139</v>
      </c>
      <c r="M21" s="57">
        <v>4432.3999999999996</v>
      </c>
      <c r="N21" s="58">
        <f t="shared" si="5"/>
        <v>107.49902987970508</v>
      </c>
    </row>
    <row r="22" spans="1:14" ht="39">
      <c r="A22" s="50" t="s">
        <v>1</v>
      </c>
      <c r="B22" s="31" t="s">
        <v>42</v>
      </c>
      <c r="C22" s="32">
        <f>SUM(C23:C26)</f>
        <v>22895.600000000002</v>
      </c>
      <c r="D22" s="32">
        <f>SUM(D23:D26)</f>
        <v>27715</v>
      </c>
      <c r="E22" s="33">
        <f>SUM(E23:E26)</f>
        <v>21850</v>
      </c>
      <c r="F22" s="48">
        <f t="shared" si="6"/>
        <v>78.838174273858925</v>
      </c>
      <c r="G22" s="48">
        <f t="shared" ref="G22:G35" si="7">E22/C22*100</f>
        <v>95.433183668477767</v>
      </c>
      <c r="H22" s="33">
        <f>SUM(H23:H26)</f>
        <v>23000</v>
      </c>
      <c r="I22" s="48">
        <f t="shared" si="3"/>
        <v>105.26315789473684</v>
      </c>
      <c r="J22" s="48">
        <f t="shared" si="0"/>
        <v>1150</v>
      </c>
      <c r="K22" s="43">
        <f>SUM(K23:K26)</f>
        <v>144657</v>
      </c>
      <c r="L22" s="51">
        <f t="shared" si="4"/>
        <v>628.9434782608696</v>
      </c>
      <c r="M22" s="43">
        <f>SUM(M23:M26)</f>
        <v>152600</v>
      </c>
      <c r="N22" s="44">
        <f t="shared" si="5"/>
        <v>105.49091990017767</v>
      </c>
    </row>
    <row r="23" spans="1:14" s="5" customFormat="1" ht="19.5">
      <c r="A23" s="52">
        <v>18010500</v>
      </c>
      <c r="B23" s="53" t="s">
        <v>47</v>
      </c>
      <c r="C23" s="54">
        <v>8278.2999999999993</v>
      </c>
      <c r="D23" s="54">
        <v>9500</v>
      </c>
      <c r="E23" s="55">
        <v>7200</v>
      </c>
      <c r="F23" s="56">
        <f t="shared" si="6"/>
        <v>75.789473684210535</v>
      </c>
      <c r="G23" s="56">
        <f t="shared" si="7"/>
        <v>86.97437879757922</v>
      </c>
      <c r="H23" s="55">
        <v>7560</v>
      </c>
      <c r="I23" s="56">
        <f t="shared" si="3"/>
        <v>105</v>
      </c>
      <c r="J23" s="38">
        <f t="shared" si="0"/>
        <v>360</v>
      </c>
      <c r="K23" s="57">
        <f>55220+500</f>
        <v>55720</v>
      </c>
      <c r="L23" s="51">
        <f t="shared" si="4"/>
        <v>737.03703703703707</v>
      </c>
      <c r="M23" s="57">
        <f>57980+1000</f>
        <v>58980</v>
      </c>
      <c r="N23" s="44">
        <f t="shared" si="5"/>
        <v>105.85068198133524</v>
      </c>
    </row>
    <row r="24" spans="1:14" s="5" customFormat="1" ht="19.5">
      <c r="A24" s="52">
        <v>18010600</v>
      </c>
      <c r="B24" s="53" t="s">
        <v>48</v>
      </c>
      <c r="C24" s="54">
        <v>10460.6</v>
      </c>
      <c r="D24" s="54">
        <v>13150</v>
      </c>
      <c r="E24" s="55">
        <v>10300</v>
      </c>
      <c r="F24" s="56">
        <f t="shared" si="6"/>
        <v>78.326996197718628</v>
      </c>
      <c r="G24" s="56">
        <f t="shared" si="7"/>
        <v>98.464715217100348</v>
      </c>
      <c r="H24" s="55">
        <v>10820</v>
      </c>
      <c r="I24" s="56">
        <f t="shared" si="3"/>
        <v>105.0485436893204</v>
      </c>
      <c r="J24" s="38">
        <f t="shared" si="0"/>
        <v>520</v>
      </c>
      <c r="K24" s="57">
        <f>78600+861</f>
        <v>79461</v>
      </c>
      <c r="L24" s="51">
        <f t="shared" si="4"/>
        <v>734.39001848428836</v>
      </c>
      <c r="M24" s="57">
        <f>82530+1140</f>
        <v>83670</v>
      </c>
      <c r="N24" s="44">
        <f t="shared" si="5"/>
        <v>105.29693812058747</v>
      </c>
    </row>
    <row r="25" spans="1:14" s="5" customFormat="1" ht="19.5">
      <c r="A25" s="52">
        <v>18010700</v>
      </c>
      <c r="B25" s="53" t="s">
        <v>49</v>
      </c>
      <c r="C25" s="54">
        <v>330</v>
      </c>
      <c r="D25" s="54">
        <v>1706.3</v>
      </c>
      <c r="E25" s="55">
        <v>1750</v>
      </c>
      <c r="F25" s="56">
        <f t="shared" si="6"/>
        <v>102.56109711070738</v>
      </c>
      <c r="G25" s="56">
        <f t="shared" si="7"/>
        <v>530.30303030303025</v>
      </c>
      <c r="H25" s="55">
        <v>520</v>
      </c>
      <c r="I25" s="56">
        <f t="shared" si="3"/>
        <v>29.714285714285715</v>
      </c>
      <c r="J25" s="38">
        <f t="shared" si="0"/>
        <v>-1230</v>
      </c>
      <c r="K25" s="57">
        <v>901</v>
      </c>
      <c r="L25" s="51">
        <f t="shared" si="4"/>
        <v>173.26923076923077</v>
      </c>
      <c r="M25" s="57">
        <v>946</v>
      </c>
      <c r="N25" s="44">
        <f t="shared" si="5"/>
        <v>104.99445061043285</v>
      </c>
    </row>
    <row r="26" spans="1:14" s="5" customFormat="1" ht="19.5">
      <c r="A26" s="52">
        <v>18010900</v>
      </c>
      <c r="B26" s="53" t="s">
        <v>50</v>
      </c>
      <c r="C26" s="54">
        <v>3826.7</v>
      </c>
      <c r="D26" s="54">
        <v>3358.7</v>
      </c>
      <c r="E26" s="55">
        <v>2600</v>
      </c>
      <c r="F26" s="56">
        <f t="shared" si="6"/>
        <v>77.410903027957247</v>
      </c>
      <c r="G26" s="56">
        <f t="shared" si="7"/>
        <v>67.943659027360397</v>
      </c>
      <c r="H26" s="55">
        <v>4100</v>
      </c>
      <c r="I26" s="56">
        <f t="shared" si="3"/>
        <v>157.69230769230768</v>
      </c>
      <c r="J26" s="38">
        <f t="shared" si="0"/>
        <v>1500</v>
      </c>
      <c r="K26" s="57">
        <v>8575</v>
      </c>
      <c r="L26" s="51">
        <f t="shared" si="4"/>
        <v>209.14634146341461</v>
      </c>
      <c r="M26" s="57">
        <v>9004</v>
      </c>
      <c r="N26" s="44">
        <f t="shared" si="5"/>
        <v>105.00291545189503</v>
      </c>
    </row>
    <row r="27" spans="1:14" ht="39">
      <c r="A27" s="50" t="s">
        <v>2</v>
      </c>
      <c r="B27" s="31" t="s">
        <v>8</v>
      </c>
      <c r="C27" s="32">
        <f>SUM(C28:C29)</f>
        <v>146.60000000000002</v>
      </c>
      <c r="D27" s="32">
        <f>SUM(D28:D29)</f>
        <v>125</v>
      </c>
      <c r="E27" s="33">
        <f>SUM(E28:E29)</f>
        <v>140.6</v>
      </c>
      <c r="F27" s="42">
        <f t="shared" si="6"/>
        <v>112.48</v>
      </c>
      <c r="G27" s="42">
        <f t="shared" si="7"/>
        <v>95.907230559345138</v>
      </c>
      <c r="H27" s="33">
        <f>SUM(H28:H29)</f>
        <v>125</v>
      </c>
      <c r="I27" s="42">
        <f t="shared" si="3"/>
        <v>88.904694167852057</v>
      </c>
      <c r="J27" s="48">
        <f t="shared" si="0"/>
        <v>-15.599999999999994</v>
      </c>
      <c r="K27" s="59">
        <f>SUM(K28:K29)</f>
        <v>550</v>
      </c>
      <c r="L27" s="44">
        <f t="shared" si="4"/>
        <v>440.00000000000006</v>
      </c>
      <c r="M27" s="59">
        <f>SUM(M28:M29)</f>
        <v>550</v>
      </c>
      <c r="N27" s="44">
        <f t="shared" si="5"/>
        <v>100</v>
      </c>
    </row>
    <row r="28" spans="1:14" s="5" customFormat="1" ht="19.5">
      <c r="A28" s="52">
        <v>18011000</v>
      </c>
      <c r="B28" s="53" t="s">
        <v>51</v>
      </c>
      <c r="C28" s="54">
        <v>97.9</v>
      </c>
      <c r="D28" s="54">
        <v>81</v>
      </c>
      <c r="E28" s="55">
        <v>89.5</v>
      </c>
      <c r="F28" s="60">
        <f t="shared" si="6"/>
        <v>110.49382716049382</v>
      </c>
      <c r="G28" s="56">
        <f t="shared" si="7"/>
        <v>91.419816138917255</v>
      </c>
      <c r="H28" s="55">
        <v>100</v>
      </c>
      <c r="I28" s="60">
        <f t="shared" si="3"/>
        <v>111.73184357541899</v>
      </c>
      <c r="J28" s="56">
        <f t="shared" si="0"/>
        <v>10.5</v>
      </c>
      <c r="K28" s="58">
        <v>250</v>
      </c>
      <c r="L28" s="41">
        <f t="shared" si="4"/>
        <v>250</v>
      </c>
      <c r="M28" s="58">
        <v>250</v>
      </c>
      <c r="N28" s="41">
        <f t="shared" si="5"/>
        <v>100</v>
      </c>
    </row>
    <row r="29" spans="1:14" s="5" customFormat="1" ht="33.75" customHeight="1">
      <c r="A29" s="52">
        <v>18011100</v>
      </c>
      <c r="B29" s="53" t="s">
        <v>52</v>
      </c>
      <c r="C29" s="54">
        <v>48.7</v>
      </c>
      <c r="D29" s="54">
        <v>44</v>
      </c>
      <c r="E29" s="55">
        <v>51.1</v>
      </c>
      <c r="F29" s="60">
        <f t="shared" si="6"/>
        <v>116.13636363636364</v>
      </c>
      <c r="G29" s="56">
        <f t="shared" si="7"/>
        <v>104.92813141683779</v>
      </c>
      <c r="H29" s="55">
        <v>25</v>
      </c>
      <c r="I29" s="60">
        <v>0</v>
      </c>
      <c r="J29" s="56">
        <f t="shared" si="0"/>
        <v>-26.1</v>
      </c>
      <c r="K29" s="58">
        <v>300</v>
      </c>
      <c r="L29" s="41">
        <f t="shared" si="4"/>
        <v>1200</v>
      </c>
      <c r="M29" s="58">
        <v>300</v>
      </c>
      <c r="N29" s="41">
        <f t="shared" si="5"/>
        <v>100</v>
      </c>
    </row>
    <row r="30" spans="1:14" s="5" customFormat="1" ht="58.5" hidden="1">
      <c r="A30" s="61">
        <v>18040000</v>
      </c>
      <c r="B30" s="26" t="s">
        <v>63</v>
      </c>
      <c r="C30" s="47">
        <v>-128</v>
      </c>
      <c r="D30" s="36"/>
      <c r="E30" s="37"/>
      <c r="F30" s="60" t="e">
        <f t="shared" si="6"/>
        <v>#DIV/0!</v>
      </c>
      <c r="G30" s="48">
        <f t="shared" si="7"/>
        <v>0</v>
      </c>
      <c r="H30" s="37">
        <v>0</v>
      </c>
      <c r="I30" s="39"/>
      <c r="J30" s="38">
        <f t="shared" si="0"/>
        <v>0</v>
      </c>
      <c r="K30" s="58"/>
      <c r="L30" s="41"/>
      <c r="M30" s="58"/>
      <c r="N30" s="41"/>
    </row>
    <row r="31" spans="1:14" s="5" customFormat="1" ht="39">
      <c r="A31" s="50">
        <v>18020000</v>
      </c>
      <c r="B31" s="31" t="s">
        <v>69</v>
      </c>
      <c r="C31" s="32">
        <v>400.3</v>
      </c>
      <c r="D31" s="32">
        <v>490</v>
      </c>
      <c r="E31" s="49">
        <v>420</v>
      </c>
      <c r="F31" s="42">
        <f t="shared" si="6"/>
        <v>85.714285714285708</v>
      </c>
      <c r="G31" s="48">
        <f t="shared" si="7"/>
        <v>104.92130901823633</v>
      </c>
      <c r="H31" s="49">
        <v>450</v>
      </c>
      <c r="I31" s="48">
        <f>H31/E31*100</f>
        <v>107.14285714285714</v>
      </c>
      <c r="J31" s="48">
        <f t="shared" si="0"/>
        <v>30</v>
      </c>
      <c r="K31" s="58"/>
      <c r="L31" s="41"/>
      <c r="M31" s="58"/>
      <c r="N31" s="41"/>
    </row>
    <row r="32" spans="1:14" ht="30.75" customHeight="1">
      <c r="A32" s="30">
        <v>18030000</v>
      </c>
      <c r="B32" s="31" t="s">
        <v>9</v>
      </c>
      <c r="C32" s="32">
        <v>22.4</v>
      </c>
      <c r="D32" s="32">
        <v>23</v>
      </c>
      <c r="E32" s="49">
        <v>64.8</v>
      </c>
      <c r="F32" s="42">
        <f t="shared" si="6"/>
        <v>281.73913043478257</v>
      </c>
      <c r="G32" s="48">
        <f t="shared" si="7"/>
        <v>289.28571428571428</v>
      </c>
      <c r="H32" s="49">
        <v>30</v>
      </c>
      <c r="I32" s="48">
        <f>H32/E32*100</f>
        <v>46.296296296296298</v>
      </c>
      <c r="J32" s="48">
        <f t="shared" si="0"/>
        <v>-34.799999999999997</v>
      </c>
      <c r="K32" s="51">
        <v>88</v>
      </c>
      <c r="L32" s="51">
        <f>K32/H32*100</f>
        <v>293.33333333333331</v>
      </c>
      <c r="M32" s="51">
        <v>95</v>
      </c>
      <c r="N32" s="51">
        <f>M32/K32*100</f>
        <v>107.95454545454545</v>
      </c>
    </row>
    <row r="33" spans="1:14" ht="30.75" customHeight="1">
      <c r="A33" s="30">
        <v>18050000</v>
      </c>
      <c r="B33" s="31" t="s">
        <v>10</v>
      </c>
      <c r="C33" s="32">
        <f>C34+C35</f>
        <v>31053.1</v>
      </c>
      <c r="D33" s="32">
        <f>D34+D35</f>
        <v>36656</v>
      </c>
      <c r="E33" s="33">
        <f>E34+E35</f>
        <v>34500</v>
      </c>
      <c r="F33" s="48">
        <f t="shared" si="6"/>
        <v>94.118288956787438</v>
      </c>
      <c r="G33" s="48">
        <f t="shared" si="7"/>
        <v>111.1000189997134</v>
      </c>
      <c r="H33" s="49">
        <f>H34+H35</f>
        <v>36970</v>
      </c>
      <c r="I33" s="48">
        <f>H33/E33*100</f>
        <v>107.15942028985508</v>
      </c>
      <c r="J33" s="48">
        <f t="shared" si="0"/>
        <v>2470</v>
      </c>
      <c r="K33" s="51">
        <v>28700</v>
      </c>
      <c r="L33" s="44">
        <f>K33/H33*100</f>
        <v>77.630511225317818</v>
      </c>
      <c r="M33" s="44">
        <v>29700</v>
      </c>
      <c r="N33" s="44">
        <f>M33/K33*100</f>
        <v>103.48432055749129</v>
      </c>
    </row>
    <row r="34" spans="1:14" ht="30.75" customHeight="1">
      <c r="A34" s="62">
        <v>18050300</v>
      </c>
      <c r="B34" s="53" t="s">
        <v>71</v>
      </c>
      <c r="C34" s="54">
        <v>5914.9</v>
      </c>
      <c r="D34" s="54">
        <v>7500</v>
      </c>
      <c r="E34" s="55">
        <v>6100</v>
      </c>
      <c r="F34" s="56">
        <f t="shared" si="6"/>
        <v>81.333333333333329</v>
      </c>
      <c r="G34" s="56">
        <f t="shared" si="7"/>
        <v>103.12938511217436</v>
      </c>
      <c r="H34" s="55">
        <v>6500</v>
      </c>
      <c r="I34" s="56">
        <f>H34/E34*100</f>
        <v>106.55737704918033</v>
      </c>
      <c r="J34" s="56">
        <f t="shared" si="0"/>
        <v>400</v>
      </c>
      <c r="K34" s="51"/>
      <c r="L34" s="44"/>
      <c r="M34" s="44"/>
      <c r="N34" s="44"/>
    </row>
    <row r="35" spans="1:14" ht="30.75" customHeight="1">
      <c r="A35" s="62">
        <v>18050400</v>
      </c>
      <c r="B35" s="53" t="s">
        <v>72</v>
      </c>
      <c r="C35" s="54">
        <v>25138.2</v>
      </c>
      <c r="D35" s="54">
        <v>29156</v>
      </c>
      <c r="E35" s="55">
        <v>28400</v>
      </c>
      <c r="F35" s="56">
        <f t="shared" si="6"/>
        <v>97.407051721772532</v>
      </c>
      <c r="G35" s="56">
        <f t="shared" si="7"/>
        <v>112.97547159303372</v>
      </c>
      <c r="H35" s="55">
        <v>30470</v>
      </c>
      <c r="I35" s="56">
        <f>H35/E35*100</f>
        <v>107.28873239436621</v>
      </c>
      <c r="J35" s="56">
        <f t="shared" si="0"/>
        <v>2070</v>
      </c>
      <c r="K35" s="51"/>
      <c r="L35" s="44"/>
      <c r="M35" s="44"/>
      <c r="N35" s="44"/>
    </row>
    <row r="36" spans="1:14" ht="45" customHeight="1">
      <c r="A36" s="30">
        <v>19090000</v>
      </c>
      <c r="B36" s="31" t="s">
        <v>75</v>
      </c>
      <c r="C36" s="32">
        <v>252.5</v>
      </c>
      <c r="D36" s="36"/>
      <c r="E36" s="37"/>
      <c r="F36" s="38">
        <v>0</v>
      </c>
      <c r="G36" s="38"/>
      <c r="H36" s="37"/>
      <c r="I36" s="38">
        <v>0</v>
      </c>
      <c r="J36" s="38">
        <f t="shared" si="0"/>
        <v>0</v>
      </c>
      <c r="K36" s="51"/>
      <c r="L36" s="44"/>
      <c r="M36" s="44"/>
      <c r="N36" s="44"/>
    </row>
    <row r="37" spans="1:14" ht="28.5" customHeight="1">
      <c r="A37" s="63">
        <v>20000000</v>
      </c>
      <c r="B37" s="64" t="s">
        <v>11</v>
      </c>
      <c r="C37" s="65">
        <f>C38+C45+C53</f>
        <v>6819.2</v>
      </c>
      <c r="D37" s="65">
        <f>D38+D45+D53</f>
        <v>6225</v>
      </c>
      <c r="E37" s="65">
        <f>E38+E45+E53</f>
        <v>6285.3</v>
      </c>
      <c r="F37" s="66">
        <f>E37/D37*100</f>
        <v>100.96867469879518</v>
      </c>
      <c r="G37" s="65">
        <f>E37/C37*100</f>
        <v>92.170635851712817</v>
      </c>
      <c r="H37" s="65">
        <f>H38+H45+H53</f>
        <v>8235</v>
      </c>
      <c r="I37" s="65">
        <f>H37/E37*100</f>
        <v>131.01999904539164</v>
      </c>
      <c r="J37" s="66">
        <f t="shared" si="0"/>
        <v>1949.6999999999998</v>
      </c>
      <c r="K37" s="67">
        <f>K38+K45+K53</f>
        <v>5827</v>
      </c>
      <c r="L37" s="67">
        <f>K37/H37*100</f>
        <v>70.758955676988464</v>
      </c>
      <c r="M37" s="67">
        <f>M38+M45+M53</f>
        <v>5958</v>
      </c>
      <c r="N37" s="67">
        <f>M37/K37*100</f>
        <v>102.24815513986614</v>
      </c>
    </row>
    <row r="38" spans="1:14" ht="41.25" customHeight="1">
      <c r="A38" s="30">
        <v>21000000</v>
      </c>
      <c r="B38" s="31" t="s">
        <v>12</v>
      </c>
      <c r="C38" s="32">
        <f>C39+C42+C41</f>
        <v>1017.9000000000001</v>
      </c>
      <c r="D38" s="32">
        <f>D39+D42</f>
        <v>115</v>
      </c>
      <c r="E38" s="33">
        <f>E39+E42</f>
        <v>356.8</v>
      </c>
      <c r="F38" s="42">
        <f>E38/D38*100</f>
        <v>310.26086956521743</v>
      </c>
      <c r="G38" s="32">
        <f>E38/C38*100</f>
        <v>35.052559190490221</v>
      </c>
      <c r="H38" s="33">
        <f>H39+H42</f>
        <v>555</v>
      </c>
      <c r="I38" s="32">
        <f>H38/E38*100</f>
        <v>155.54932735426007</v>
      </c>
      <c r="J38" s="48">
        <f t="shared" si="0"/>
        <v>198.2</v>
      </c>
      <c r="K38" s="34">
        <f>K39+K42</f>
        <v>93</v>
      </c>
      <c r="L38" s="34">
        <f>K38/H38*100</f>
        <v>16.756756756756758</v>
      </c>
      <c r="M38" s="34">
        <f>M39+M42</f>
        <v>99</v>
      </c>
      <c r="N38" s="34">
        <f>M38/K38*100</f>
        <v>106.45161290322579</v>
      </c>
    </row>
    <row r="39" spans="1:14" ht="138" customHeight="1">
      <c r="A39" s="30">
        <v>21010000</v>
      </c>
      <c r="B39" s="31" t="s">
        <v>13</v>
      </c>
      <c r="C39" s="32">
        <f>C40</f>
        <v>131.1</v>
      </c>
      <c r="D39" s="32">
        <f>D40</f>
        <v>15</v>
      </c>
      <c r="E39" s="33">
        <f>E40</f>
        <v>16.8</v>
      </c>
      <c r="F39" s="42">
        <f>E39/D39*100</f>
        <v>112.00000000000001</v>
      </c>
      <c r="G39" s="32">
        <f>E39/C39*100</f>
        <v>12.814645308924485</v>
      </c>
      <c r="H39" s="33">
        <f>H40</f>
        <v>100</v>
      </c>
      <c r="I39" s="32">
        <f>H39/E39*100</f>
        <v>595.2380952380953</v>
      </c>
      <c r="J39" s="48">
        <f t="shared" si="0"/>
        <v>83.2</v>
      </c>
      <c r="K39" s="34">
        <f>K40</f>
        <v>70</v>
      </c>
      <c r="L39" s="34">
        <f>K39/H39*100</f>
        <v>70</v>
      </c>
      <c r="M39" s="34">
        <f>M40</f>
        <v>75</v>
      </c>
      <c r="N39" s="34">
        <f>M39/K39*100</f>
        <v>107.14285714285714</v>
      </c>
    </row>
    <row r="40" spans="1:14" ht="75.75" customHeight="1">
      <c r="A40" s="35">
        <v>21010300</v>
      </c>
      <c r="B40" s="26" t="s">
        <v>14</v>
      </c>
      <c r="C40" s="36">
        <v>131.1</v>
      </c>
      <c r="D40" s="36">
        <v>15</v>
      </c>
      <c r="E40" s="37">
        <v>16.8</v>
      </c>
      <c r="F40" s="39">
        <f>E40/D40*100</f>
        <v>112.00000000000001</v>
      </c>
      <c r="G40" s="39">
        <f>E40/C40*100</f>
        <v>12.814645308924485</v>
      </c>
      <c r="H40" s="37">
        <v>100</v>
      </c>
      <c r="I40" s="39">
        <f>H40/E40*100</f>
        <v>595.2380952380953</v>
      </c>
      <c r="J40" s="38">
        <f t="shared" si="0"/>
        <v>83.2</v>
      </c>
      <c r="K40" s="41">
        <v>70</v>
      </c>
      <c r="L40" s="41">
        <f>K40/H40*100</f>
        <v>70</v>
      </c>
      <c r="M40" s="41">
        <v>75</v>
      </c>
      <c r="N40" s="41">
        <f>M40/K40*100</f>
        <v>107.14285714285714</v>
      </c>
    </row>
    <row r="41" spans="1:14" ht="36" customHeight="1">
      <c r="A41" s="30">
        <v>21050000</v>
      </c>
      <c r="B41" s="31" t="s">
        <v>76</v>
      </c>
      <c r="C41" s="32">
        <v>778.6</v>
      </c>
      <c r="D41" s="32"/>
      <c r="E41" s="49"/>
      <c r="F41" s="42"/>
      <c r="G41" s="42"/>
      <c r="H41" s="49"/>
      <c r="I41" s="42"/>
      <c r="J41" s="48"/>
      <c r="K41" s="41"/>
      <c r="L41" s="41"/>
      <c r="M41" s="41"/>
      <c r="N41" s="41"/>
    </row>
    <row r="42" spans="1:14" ht="20.25" customHeight="1">
      <c r="A42" s="30">
        <v>21080000</v>
      </c>
      <c r="B42" s="31" t="s">
        <v>15</v>
      </c>
      <c r="C42" s="32">
        <f>C43</f>
        <v>108.2</v>
      </c>
      <c r="D42" s="32">
        <f>D43</f>
        <v>100</v>
      </c>
      <c r="E42" s="33">
        <f>E43+E44</f>
        <v>340</v>
      </c>
      <c r="F42" s="42">
        <f>E42/D42*100</f>
        <v>340</v>
      </c>
      <c r="G42" s="32">
        <f>E42/C42*100</f>
        <v>314.23290203327167</v>
      </c>
      <c r="H42" s="33">
        <f>H43+H44</f>
        <v>455</v>
      </c>
      <c r="I42" s="32">
        <f>H42/E42*100</f>
        <v>133.8235294117647</v>
      </c>
      <c r="J42" s="48">
        <f t="shared" ref="J42:J62" si="8">H42-E42</f>
        <v>115</v>
      </c>
      <c r="K42" s="34">
        <f>K43</f>
        <v>23</v>
      </c>
      <c r="L42" s="34">
        <f>K42/H42*100</f>
        <v>5.0549450549450547</v>
      </c>
      <c r="M42" s="34">
        <f>M43</f>
        <v>24</v>
      </c>
      <c r="N42" s="34">
        <f>M42/K42*100</f>
        <v>104.34782608695652</v>
      </c>
    </row>
    <row r="43" spans="1:14" ht="40.5" customHeight="1">
      <c r="A43" s="61">
        <v>21081100</v>
      </c>
      <c r="B43" s="26" t="s">
        <v>16</v>
      </c>
      <c r="C43" s="36">
        <v>108.2</v>
      </c>
      <c r="D43" s="36">
        <v>100</v>
      </c>
      <c r="E43" s="37">
        <v>160</v>
      </c>
      <c r="F43" s="39">
        <f>E43/D43*100</f>
        <v>160</v>
      </c>
      <c r="G43" s="38">
        <f>E43/C43*100</f>
        <v>147.87430683918669</v>
      </c>
      <c r="H43" s="37">
        <v>275</v>
      </c>
      <c r="I43" s="38">
        <f>H43/E43*100</f>
        <v>171.875</v>
      </c>
      <c r="J43" s="38">
        <f t="shared" si="8"/>
        <v>115</v>
      </c>
      <c r="K43" s="40">
        <v>23</v>
      </c>
      <c r="L43" s="40">
        <f>K43/H43*100</f>
        <v>8.3636363636363633</v>
      </c>
      <c r="M43" s="40">
        <v>24</v>
      </c>
      <c r="N43" s="40">
        <f>M43/K43*100</f>
        <v>104.34782608695652</v>
      </c>
    </row>
    <row r="44" spans="1:14" ht="78" customHeight="1">
      <c r="A44" s="61">
        <v>21081500</v>
      </c>
      <c r="B44" s="26" t="s">
        <v>80</v>
      </c>
      <c r="C44" s="36"/>
      <c r="D44" s="36"/>
      <c r="E44" s="37">
        <v>180</v>
      </c>
      <c r="F44" s="39"/>
      <c r="G44" s="38"/>
      <c r="H44" s="37">
        <v>180</v>
      </c>
      <c r="I44" s="38">
        <f>H44/E44*100</f>
        <v>100</v>
      </c>
      <c r="J44" s="38">
        <f t="shared" si="8"/>
        <v>0</v>
      </c>
      <c r="K44" s="40"/>
      <c r="L44" s="40"/>
      <c r="M44" s="40"/>
      <c r="N44" s="40"/>
    </row>
    <row r="45" spans="1:14" ht="87" customHeight="1">
      <c r="A45" s="30">
        <v>22000000</v>
      </c>
      <c r="B45" s="31" t="s">
        <v>17</v>
      </c>
      <c r="C45" s="32">
        <f>C46+C51+C52</f>
        <v>5368</v>
      </c>
      <c r="D45" s="32">
        <f>D46+D51+D52</f>
        <v>5910</v>
      </c>
      <c r="E45" s="33">
        <f>E46+E51+E52</f>
        <v>5908.5</v>
      </c>
      <c r="F45" s="42">
        <f>E45/D45*100</f>
        <v>99.974619289340112</v>
      </c>
      <c r="G45" s="32">
        <f>E45/C45*100</f>
        <v>110.06892697466468</v>
      </c>
      <c r="H45" s="33">
        <f>H46+H51+H52</f>
        <v>7610</v>
      </c>
      <c r="I45" s="32">
        <f>I46+I51+I52</f>
        <v>344.73684210526312</v>
      </c>
      <c r="J45" s="48">
        <f t="shared" si="8"/>
        <v>1701.5</v>
      </c>
      <c r="K45" s="34">
        <f>K46+K51+K52</f>
        <v>5234</v>
      </c>
      <c r="L45" s="34">
        <f>L46+L51+L52</f>
        <v>332.60606060606057</v>
      </c>
      <c r="M45" s="34">
        <f>M46+M51+M52</f>
        <v>5359</v>
      </c>
      <c r="N45" s="34">
        <f>N46+N51+N52</f>
        <v>307.4192168067691</v>
      </c>
    </row>
    <row r="46" spans="1:14" ht="45" customHeight="1">
      <c r="A46" s="30">
        <v>22010000</v>
      </c>
      <c r="B46" s="31" t="s">
        <v>18</v>
      </c>
      <c r="C46" s="32">
        <f>C48+C49+C50+C47</f>
        <v>3939.7000000000003</v>
      </c>
      <c r="D46" s="32">
        <f>D47+D48+D49+D50</f>
        <v>4660</v>
      </c>
      <c r="E46" s="33">
        <f>E48+E49+E50+E47</f>
        <v>4608.5</v>
      </c>
      <c r="F46" s="42">
        <f>E46/D46*100</f>
        <v>98.894849785407729</v>
      </c>
      <c r="G46" s="32">
        <f>E46/C46*100</f>
        <v>116.97591187146227</v>
      </c>
      <c r="H46" s="33">
        <f>H48+H49+H50+H47</f>
        <v>6310</v>
      </c>
      <c r="I46" s="32">
        <f>I48</f>
        <v>144.73684210526315</v>
      </c>
      <c r="J46" s="48">
        <f t="shared" si="8"/>
        <v>1701.5</v>
      </c>
      <c r="K46" s="34">
        <f>K48+K49+K50+K47</f>
        <v>2353</v>
      </c>
      <c r="L46" s="34">
        <f>L48</f>
        <v>37.272727272727273</v>
      </c>
      <c r="M46" s="34">
        <f>M48+M49+M50+M47</f>
        <v>2427</v>
      </c>
      <c r="N46" s="34">
        <f>N48</f>
        <v>102.4390243902439</v>
      </c>
    </row>
    <row r="47" spans="1:14" ht="78">
      <c r="A47" s="35">
        <v>22010300</v>
      </c>
      <c r="B47" s="26" t="s">
        <v>58</v>
      </c>
      <c r="C47" s="36">
        <v>126.4</v>
      </c>
      <c r="D47" s="36">
        <v>100</v>
      </c>
      <c r="E47" s="145">
        <v>100</v>
      </c>
      <c r="F47" s="39">
        <v>0</v>
      </c>
      <c r="G47" s="32">
        <v>0</v>
      </c>
      <c r="H47" s="145">
        <v>100</v>
      </c>
      <c r="I47" s="38">
        <f t="shared" ref="I47:I57" si="9">H47/E47*100</f>
        <v>100</v>
      </c>
      <c r="J47" s="38">
        <f t="shared" si="8"/>
        <v>0</v>
      </c>
      <c r="K47" s="69">
        <v>57</v>
      </c>
      <c r="L47" s="40">
        <f t="shared" ref="L47:L59" si="10">K47/H47*100</f>
        <v>56.999999999999993</v>
      </c>
      <c r="M47" s="69">
        <v>60</v>
      </c>
      <c r="N47" s="40">
        <f t="shared" ref="N47:N59" si="11">M47/K47*100</f>
        <v>105.26315789473684</v>
      </c>
    </row>
    <row r="48" spans="1:14" ht="43.5" customHeight="1">
      <c r="A48" s="61">
        <v>22012500</v>
      </c>
      <c r="B48" s="26" t="s">
        <v>19</v>
      </c>
      <c r="C48" s="36">
        <v>2927.8</v>
      </c>
      <c r="D48" s="36">
        <v>3800</v>
      </c>
      <c r="E48" s="37">
        <v>3800</v>
      </c>
      <c r="F48" s="146">
        <f>E48/D48*100</f>
        <v>100</v>
      </c>
      <c r="G48" s="36">
        <f>E48/C48*100</f>
        <v>129.79028622173644</v>
      </c>
      <c r="H48" s="37">
        <v>5500</v>
      </c>
      <c r="I48" s="38">
        <f t="shared" si="9"/>
        <v>144.73684210526315</v>
      </c>
      <c r="J48" s="38">
        <f t="shared" si="8"/>
        <v>1700</v>
      </c>
      <c r="K48" s="40">
        <v>2050</v>
      </c>
      <c r="L48" s="40">
        <f t="shared" si="10"/>
        <v>37.272727272727273</v>
      </c>
      <c r="M48" s="40">
        <v>2100</v>
      </c>
      <c r="N48" s="40">
        <f t="shared" si="11"/>
        <v>102.4390243902439</v>
      </c>
    </row>
    <row r="49" spans="1:14" ht="56.25" customHeight="1">
      <c r="A49" s="61">
        <v>22012600</v>
      </c>
      <c r="B49" s="26" t="s">
        <v>57</v>
      </c>
      <c r="C49" s="36">
        <v>870.9</v>
      </c>
      <c r="D49" s="36">
        <v>750</v>
      </c>
      <c r="E49" s="37">
        <v>700</v>
      </c>
      <c r="F49" s="146">
        <v>0</v>
      </c>
      <c r="G49" s="36">
        <v>0</v>
      </c>
      <c r="H49" s="37">
        <v>700</v>
      </c>
      <c r="I49" s="38">
        <f t="shared" si="9"/>
        <v>100</v>
      </c>
      <c r="J49" s="38">
        <f t="shared" si="8"/>
        <v>0</v>
      </c>
      <c r="K49" s="40">
        <v>240</v>
      </c>
      <c r="L49" s="40">
        <f t="shared" si="10"/>
        <v>34.285714285714285</v>
      </c>
      <c r="M49" s="40">
        <v>260</v>
      </c>
      <c r="N49" s="40">
        <f t="shared" si="11"/>
        <v>108.33333333333333</v>
      </c>
    </row>
    <row r="50" spans="1:14" ht="174" customHeight="1">
      <c r="A50" s="61">
        <v>22012900</v>
      </c>
      <c r="B50" s="26" t="s">
        <v>95</v>
      </c>
      <c r="C50" s="36">
        <v>14.6</v>
      </c>
      <c r="D50" s="36">
        <v>10</v>
      </c>
      <c r="E50" s="37">
        <v>8.5</v>
      </c>
      <c r="F50" s="146">
        <v>0</v>
      </c>
      <c r="G50" s="36">
        <v>0</v>
      </c>
      <c r="H50" s="37">
        <v>10</v>
      </c>
      <c r="I50" s="38">
        <f t="shared" si="9"/>
        <v>117.64705882352942</v>
      </c>
      <c r="J50" s="38">
        <f t="shared" si="8"/>
        <v>1.5</v>
      </c>
      <c r="K50" s="40">
        <v>6</v>
      </c>
      <c r="L50" s="40">
        <f t="shared" si="10"/>
        <v>60</v>
      </c>
      <c r="M50" s="40">
        <v>7</v>
      </c>
      <c r="N50" s="40">
        <f t="shared" si="11"/>
        <v>116.66666666666667</v>
      </c>
    </row>
    <row r="51" spans="1:14" ht="78">
      <c r="A51" s="30">
        <v>22080000</v>
      </c>
      <c r="B51" s="31" t="s">
        <v>20</v>
      </c>
      <c r="C51" s="32">
        <v>1006.3</v>
      </c>
      <c r="D51" s="32">
        <v>900</v>
      </c>
      <c r="E51" s="49">
        <v>1000</v>
      </c>
      <c r="F51" s="70">
        <f t="shared" ref="F51:F57" si="12">E51/D51*100</f>
        <v>111.11111111111111</v>
      </c>
      <c r="G51" s="68">
        <f t="shared" ref="G51:G56" si="13">E51/C51*100</f>
        <v>99.373944151843403</v>
      </c>
      <c r="H51" s="49">
        <v>1000</v>
      </c>
      <c r="I51" s="48">
        <f t="shared" si="9"/>
        <v>100</v>
      </c>
      <c r="J51" s="48">
        <f t="shared" si="8"/>
        <v>0</v>
      </c>
      <c r="K51" s="40">
        <v>2850</v>
      </c>
      <c r="L51" s="40">
        <f t="shared" si="10"/>
        <v>285</v>
      </c>
      <c r="M51" s="40">
        <v>2900</v>
      </c>
      <c r="N51" s="40">
        <f t="shared" si="11"/>
        <v>101.75438596491229</v>
      </c>
    </row>
    <row r="52" spans="1:14" ht="19.5">
      <c r="A52" s="30">
        <v>22090000</v>
      </c>
      <c r="B52" s="31" t="s">
        <v>21</v>
      </c>
      <c r="C52" s="32">
        <v>422</v>
      </c>
      <c r="D52" s="32">
        <v>350</v>
      </c>
      <c r="E52" s="49">
        <v>300</v>
      </c>
      <c r="F52" s="70">
        <f t="shared" si="12"/>
        <v>85.714285714285708</v>
      </c>
      <c r="G52" s="48">
        <f t="shared" si="13"/>
        <v>71.090047393364927</v>
      </c>
      <c r="H52" s="49">
        <v>300</v>
      </c>
      <c r="I52" s="48">
        <f t="shared" si="9"/>
        <v>100</v>
      </c>
      <c r="J52" s="48">
        <f t="shared" si="8"/>
        <v>0</v>
      </c>
      <c r="K52" s="51">
        <v>31</v>
      </c>
      <c r="L52" s="51">
        <f t="shared" si="10"/>
        <v>10.333333333333334</v>
      </c>
      <c r="M52" s="51">
        <v>32</v>
      </c>
      <c r="N52" s="51">
        <f t="shared" si="11"/>
        <v>103.2258064516129</v>
      </c>
    </row>
    <row r="53" spans="1:14" ht="20.25">
      <c r="A53" s="30">
        <v>24000000</v>
      </c>
      <c r="B53" s="31" t="s">
        <v>22</v>
      </c>
      <c r="C53" s="32">
        <f t="shared" ref="C53:E54" si="14">C54</f>
        <v>433.3</v>
      </c>
      <c r="D53" s="32">
        <f t="shared" si="14"/>
        <v>200</v>
      </c>
      <c r="E53" s="33">
        <f t="shared" si="14"/>
        <v>20</v>
      </c>
      <c r="F53" s="42">
        <f t="shared" si="12"/>
        <v>10</v>
      </c>
      <c r="G53" s="32">
        <f t="shared" si="13"/>
        <v>4.6157396722824835</v>
      </c>
      <c r="H53" s="33">
        <f>H54</f>
        <v>70</v>
      </c>
      <c r="I53" s="32">
        <f t="shared" si="9"/>
        <v>350</v>
      </c>
      <c r="J53" s="48">
        <f t="shared" si="8"/>
        <v>50</v>
      </c>
      <c r="K53" s="34">
        <f>K54</f>
        <v>500</v>
      </c>
      <c r="L53" s="34">
        <f t="shared" si="10"/>
        <v>714.28571428571433</v>
      </c>
      <c r="M53" s="34">
        <f>M54</f>
        <v>500</v>
      </c>
      <c r="N53" s="34">
        <f t="shared" si="11"/>
        <v>100</v>
      </c>
    </row>
    <row r="54" spans="1:14" ht="20.25">
      <c r="A54" s="30">
        <v>24060000</v>
      </c>
      <c r="B54" s="31" t="s">
        <v>15</v>
      </c>
      <c r="C54" s="32">
        <f t="shared" si="14"/>
        <v>433.3</v>
      </c>
      <c r="D54" s="32">
        <f t="shared" si="14"/>
        <v>200</v>
      </c>
      <c r="E54" s="33">
        <f t="shared" si="14"/>
        <v>20</v>
      </c>
      <c r="F54" s="42">
        <f t="shared" si="12"/>
        <v>10</v>
      </c>
      <c r="G54" s="32">
        <f t="shared" si="13"/>
        <v>4.6157396722824835</v>
      </c>
      <c r="H54" s="33">
        <f>H55</f>
        <v>70</v>
      </c>
      <c r="I54" s="32">
        <f t="shared" si="9"/>
        <v>350</v>
      </c>
      <c r="J54" s="48">
        <f t="shared" si="8"/>
        <v>50</v>
      </c>
      <c r="K54" s="34">
        <f>K55</f>
        <v>500</v>
      </c>
      <c r="L54" s="34">
        <f t="shared" si="10"/>
        <v>714.28571428571433</v>
      </c>
      <c r="M54" s="34">
        <f>M55</f>
        <v>500</v>
      </c>
      <c r="N54" s="34">
        <f t="shared" si="11"/>
        <v>100</v>
      </c>
    </row>
    <row r="55" spans="1:14" ht="19.5">
      <c r="A55" s="35">
        <v>24060300</v>
      </c>
      <c r="B55" s="26" t="s">
        <v>15</v>
      </c>
      <c r="C55" s="36">
        <v>433.3</v>
      </c>
      <c r="D55" s="36">
        <v>200</v>
      </c>
      <c r="E55" s="37">
        <v>20</v>
      </c>
      <c r="F55" s="39">
        <f t="shared" si="12"/>
        <v>10</v>
      </c>
      <c r="G55" s="39">
        <f t="shared" si="13"/>
        <v>4.6157396722824835</v>
      </c>
      <c r="H55" s="37">
        <v>70</v>
      </c>
      <c r="I55" s="39">
        <f t="shared" si="9"/>
        <v>350</v>
      </c>
      <c r="J55" s="38">
        <f t="shared" si="8"/>
        <v>50</v>
      </c>
      <c r="K55" s="41">
        <v>500</v>
      </c>
      <c r="L55" s="41">
        <f t="shared" si="10"/>
        <v>714.28571428571433</v>
      </c>
      <c r="M55" s="41">
        <v>500</v>
      </c>
      <c r="N55" s="41">
        <f t="shared" si="11"/>
        <v>100</v>
      </c>
    </row>
    <row r="56" spans="1:14" ht="41.25" customHeight="1">
      <c r="A56" s="63">
        <v>30000000</v>
      </c>
      <c r="B56" s="64" t="s">
        <v>27</v>
      </c>
      <c r="C56" s="65">
        <f t="shared" ref="C56:E57" si="15">C57</f>
        <v>1</v>
      </c>
      <c r="D56" s="65">
        <f t="shared" si="15"/>
        <v>0</v>
      </c>
      <c r="E56" s="65">
        <f t="shared" si="15"/>
        <v>0</v>
      </c>
      <c r="F56" s="66">
        <v>0</v>
      </c>
      <c r="G56" s="65">
        <f t="shared" si="13"/>
        <v>0</v>
      </c>
      <c r="H56" s="65">
        <f>H57</f>
        <v>0</v>
      </c>
      <c r="I56" s="65">
        <v>0</v>
      </c>
      <c r="J56" s="66">
        <f t="shared" si="8"/>
        <v>0</v>
      </c>
      <c r="K56" s="67">
        <f>K57</f>
        <v>16</v>
      </c>
      <c r="L56" s="67" t="e">
        <f t="shared" si="10"/>
        <v>#DIV/0!</v>
      </c>
      <c r="M56" s="67">
        <f>M57</f>
        <v>17</v>
      </c>
      <c r="N56" s="67">
        <f t="shared" si="11"/>
        <v>106.25</v>
      </c>
    </row>
    <row r="57" spans="1:14" ht="47.25" hidden="1" customHeight="1">
      <c r="A57" s="71">
        <v>31000000</v>
      </c>
      <c r="B57" s="72" t="s">
        <v>28</v>
      </c>
      <c r="C57" s="34">
        <f t="shared" si="15"/>
        <v>1</v>
      </c>
      <c r="D57" s="68">
        <f t="shared" si="15"/>
        <v>0</v>
      </c>
      <c r="E57" s="73">
        <f t="shared" si="15"/>
        <v>0</v>
      </c>
      <c r="F57" s="44" t="e">
        <f t="shared" si="12"/>
        <v>#DIV/0!</v>
      </c>
      <c r="G57" s="34">
        <f>G58</f>
        <v>0</v>
      </c>
      <c r="H57" s="74">
        <f>H58</f>
        <v>0</v>
      </c>
      <c r="I57" s="34" t="e">
        <f t="shared" si="9"/>
        <v>#DIV/0!</v>
      </c>
      <c r="J57" s="38">
        <f t="shared" si="8"/>
        <v>0</v>
      </c>
      <c r="K57" s="34">
        <f>K58</f>
        <v>16</v>
      </c>
      <c r="L57" s="34" t="e">
        <f t="shared" si="10"/>
        <v>#DIV/0!</v>
      </c>
      <c r="M57" s="34">
        <f>M58</f>
        <v>17</v>
      </c>
      <c r="N57" s="34">
        <f t="shared" si="11"/>
        <v>106.25</v>
      </c>
    </row>
    <row r="58" spans="1:14" ht="115.5" customHeight="1" thickBot="1">
      <c r="A58" s="155">
        <v>31010200</v>
      </c>
      <c r="B58" s="156" t="s">
        <v>65</v>
      </c>
      <c r="C58" s="150">
        <v>1</v>
      </c>
      <c r="D58" s="150"/>
      <c r="E58" s="151"/>
      <c r="F58" s="152"/>
      <c r="G58" s="152">
        <f>E58/C58*100</f>
        <v>0</v>
      </c>
      <c r="H58" s="151"/>
      <c r="I58" s="152"/>
      <c r="J58" s="153">
        <f t="shared" si="8"/>
        <v>0</v>
      </c>
      <c r="K58" s="41">
        <v>16</v>
      </c>
      <c r="L58" s="41" t="e">
        <f t="shared" si="10"/>
        <v>#DIV/0!</v>
      </c>
      <c r="M58" s="41">
        <v>17</v>
      </c>
      <c r="N58" s="41">
        <f t="shared" si="11"/>
        <v>106.25</v>
      </c>
    </row>
    <row r="59" spans="1:14" ht="37.5" customHeight="1" thickBot="1">
      <c r="A59" s="103"/>
      <c r="B59" s="149" t="s">
        <v>61</v>
      </c>
      <c r="C59" s="104">
        <f>C5+C37+C56</f>
        <v>199561.90000000002</v>
      </c>
      <c r="D59" s="105">
        <f>D5+D37+D56</f>
        <v>233076</v>
      </c>
      <c r="E59" s="104">
        <f>E5+E37+E56</f>
        <v>221428.69999999998</v>
      </c>
      <c r="F59" s="106">
        <f>E59/D59*100</f>
        <v>95.00278878992259</v>
      </c>
      <c r="G59" s="105">
        <f>E59/C59*100</f>
        <v>110.95740218949608</v>
      </c>
      <c r="H59" s="104">
        <f>H5+H37+H56</f>
        <v>253350</v>
      </c>
      <c r="I59" s="105">
        <f>H59/E59*100</f>
        <v>114.41606259712496</v>
      </c>
      <c r="J59" s="107">
        <f t="shared" si="8"/>
        <v>31921.300000000017</v>
      </c>
      <c r="K59" s="83" t="e">
        <f>K5+K37+K56</f>
        <v>#REF!</v>
      </c>
      <c r="L59" s="77" t="e">
        <f t="shared" si="10"/>
        <v>#REF!</v>
      </c>
      <c r="M59" s="77" t="e">
        <f>M5+M37+M56</f>
        <v>#REF!</v>
      </c>
      <c r="N59" s="77" t="e">
        <f t="shared" si="11"/>
        <v>#REF!</v>
      </c>
    </row>
    <row r="60" spans="1:14" ht="30.75" hidden="1" customHeight="1">
      <c r="A60" s="157"/>
      <c r="B60" s="158" t="s">
        <v>53</v>
      </c>
      <c r="C60" s="102">
        <v>0</v>
      </c>
      <c r="D60" s="102">
        <v>62183.3</v>
      </c>
      <c r="E60" s="102">
        <v>60184</v>
      </c>
      <c r="F60" s="154">
        <f>E60/D60*100</f>
        <v>96.784828080851284</v>
      </c>
      <c r="G60" s="102"/>
      <c r="H60" s="102">
        <v>62183.3</v>
      </c>
      <c r="I60" s="102">
        <f>H60/E60*100</f>
        <v>103.32197926359166</v>
      </c>
      <c r="J60" s="154">
        <f t="shared" si="8"/>
        <v>1999.3000000000029</v>
      </c>
      <c r="K60" s="77"/>
      <c r="L60" s="77"/>
      <c r="M60" s="77"/>
      <c r="N60" s="77"/>
    </row>
    <row r="61" spans="1:14" ht="36" hidden="1" customHeight="1">
      <c r="A61" s="75"/>
      <c r="B61" s="76" t="s">
        <v>55</v>
      </c>
      <c r="C61" s="77"/>
      <c r="D61" s="77">
        <f>D59+D60</f>
        <v>295259.3</v>
      </c>
      <c r="E61" s="77">
        <f>E59+E60</f>
        <v>281612.69999999995</v>
      </c>
      <c r="F61" s="78">
        <f>E61/D61*100</f>
        <v>95.378096473167801</v>
      </c>
      <c r="G61" s="77"/>
      <c r="H61" s="77">
        <f>H59+H60</f>
        <v>315533.3</v>
      </c>
      <c r="I61" s="77">
        <f>H61/E61*100</f>
        <v>112.04512438537041</v>
      </c>
      <c r="J61" s="78">
        <f t="shared" si="8"/>
        <v>33920.600000000035</v>
      </c>
      <c r="K61" s="77"/>
      <c r="L61" s="77"/>
      <c r="M61" s="77"/>
      <c r="N61" s="77"/>
    </row>
    <row r="62" spans="1:14" ht="30.75" hidden="1" customHeight="1">
      <c r="A62" s="75"/>
      <c r="B62" s="76" t="s">
        <v>41</v>
      </c>
      <c r="C62" s="77">
        <v>-128</v>
      </c>
      <c r="D62" s="77"/>
      <c r="E62" s="77">
        <v>-23.1</v>
      </c>
      <c r="F62" s="78"/>
      <c r="G62" s="77"/>
      <c r="H62" s="77"/>
      <c r="I62" s="77"/>
      <c r="J62" s="78">
        <f t="shared" si="8"/>
        <v>23.1</v>
      </c>
      <c r="K62" s="77"/>
      <c r="L62" s="77"/>
      <c r="M62" s="77"/>
      <c r="N62" s="77"/>
    </row>
    <row r="63" spans="1:14" ht="30.75" hidden="1" customHeight="1">
      <c r="A63" s="79"/>
      <c r="B63" s="80" t="s">
        <v>56</v>
      </c>
      <c r="C63" s="81">
        <v>0.35799999999999998</v>
      </c>
      <c r="D63" s="81"/>
      <c r="E63" s="81">
        <v>0.35810999999999998</v>
      </c>
      <c r="F63" s="82"/>
      <c r="G63" s="81"/>
      <c r="H63" s="81"/>
      <c r="I63" s="81"/>
      <c r="J63" s="81"/>
      <c r="K63" s="81"/>
      <c r="L63" s="81"/>
      <c r="M63" s="81"/>
      <c r="N63" s="83"/>
    </row>
    <row r="64" spans="1:14" ht="24.75" hidden="1" customHeight="1">
      <c r="A64" s="10"/>
      <c r="B64" s="11"/>
      <c r="C64" s="11">
        <f>C59+C63-128</f>
        <v>199434.25800000003</v>
      </c>
      <c r="D64" s="11"/>
      <c r="E64" s="11">
        <f>E59-(-E62)</f>
        <v>221405.59999999998</v>
      </c>
      <c r="F64" s="11"/>
      <c r="G64" s="11"/>
      <c r="H64" s="11"/>
      <c r="I64" s="11"/>
      <c r="J64" s="11"/>
      <c r="K64" s="11"/>
      <c r="L64" s="11"/>
      <c r="M64" s="11"/>
      <c r="N64" s="12"/>
    </row>
    <row r="65" spans="1:14" ht="26.25" customHeight="1">
      <c r="A65" s="163" t="s">
        <v>39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</row>
    <row r="66" spans="1:14" ht="26.25" customHeight="1">
      <c r="A66" s="63">
        <v>10000000</v>
      </c>
      <c r="B66" s="25" t="s">
        <v>3</v>
      </c>
      <c r="C66" s="25">
        <f>C67</f>
        <v>155.4</v>
      </c>
      <c r="D66" s="25">
        <f>D67</f>
        <v>130</v>
      </c>
      <c r="E66" s="25">
        <f>E67</f>
        <v>130</v>
      </c>
      <c r="F66" s="25">
        <f t="shared" ref="F66:F72" si="16">E66/D66*100</f>
        <v>100</v>
      </c>
      <c r="G66" s="65">
        <f t="shared" ref="G66:G72" si="17">E66/C66*100</f>
        <v>83.655083655083644</v>
      </c>
      <c r="H66" s="25">
        <f>H67</f>
        <v>130</v>
      </c>
      <c r="I66" s="25">
        <f t="shared" ref="I66:I72" si="18">H66/E66*100</f>
        <v>100</v>
      </c>
      <c r="J66" s="25">
        <f t="shared" ref="J66:J72" si="19">H66-E66</f>
        <v>0</v>
      </c>
      <c r="K66" s="21">
        <f>K67</f>
        <v>225</v>
      </c>
      <c r="L66" s="21">
        <f t="shared" ref="L66:L74" si="20">K66/H66*100</f>
        <v>173.07692307692309</v>
      </c>
      <c r="M66" s="21">
        <f>M67</f>
        <v>230</v>
      </c>
      <c r="N66" s="21">
        <f t="shared" ref="N66:N74" si="21">M66/K66*100</f>
        <v>102.22222222222221</v>
      </c>
    </row>
    <row r="67" spans="1:14" ht="26.25" customHeight="1">
      <c r="A67" s="14">
        <v>19010000</v>
      </c>
      <c r="B67" s="13" t="s">
        <v>64</v>
      </c>
      <c r="C67" s="13">
        <v>155.4</v>
      </c>
      <c r="D67" s="13">
        <v>130</v>
      </c>
      <c r="E67" s="22">
        <v>130</v>
      </c>
      <c r="F67" s="13">
        <f t="shared" si="16"/>
        <v>100</v>
      </c>
      <c r="G67" s="32">
        <f t="shared" si="17"/>
        <v>83.655083655083644</v>
      </c>
      <c r="H67" s="22">
        <v>130</v>
      </c>
      <c r="I67" s="13">
        <f t="shared" si="18"/>
        <v>100</v>
      </c>
      <c r="J67" s="13">
        <f t="shared" si="19"/>
        <v>0</v>
      </c>
      <c r="K67" s="13">
        <v>225</v>
      </c>
      <c r="L67" s="13">
        <f t="shared" si="20"/>
        <v>173.07692307692309</v>
      </c>
      <c r="M67" s="13">
        <v>230</v>
      </c>
      <c r="N67" s="13">
        <f t="shared" si="21"/>
        <v>102.22222222222221</v>
      </c>
    </row>
    <row r="68" spans="1:14" ht="68.25" customHeight="1">
      <c r="A68" s="63">
        <v>20000000</v>
      </c>
      <c r="B68" s="64" t="s">
        <v>11</v>
      </c>
      <c r="C68" s="65">
        <f>C69+C73</f>
        <v>9905.5</v>
      </c>
      <c r="D68" s="65">
        <f>D69+D73</f>
        <v>12145.1</v>
      </c>
      <c r="E68" s="65">
        <f>E69+E73</f>
        <v>11805.1</v>
      </c>
      <c r="F68" s="65">
        <f t="shared" si="16"/>
        <v>97.200517080962683</v>
      </c>
      <c r="G68" s="65">
        <f t="shared" si="17"/>
        <v>119.17722477411539</v>
      </c>
      <c r="H68" s="143">
        <f>H69+H73</f>
        <v>11742.231</v>
      </c>
      <c r="I68" s="65">
        <f t="shared" si="18"/>
        <v>99.467442037763334</v>
      </c>
      <c r="J68" s="65">
        <f t="shared" si="19"/>
        <v>-62.869000000000597</v>
      </c>
      <c r="K68" s="67" t="e">
        <f>K69+K73</f>
        <v>#REF!</v>
      </c>
      <c r="L68" s="67" t="e">
        <f t="shared" si="20"/>
        <v>#REF!</v>
      </c>
      <c r="M68" s="67" t="e">
        <f>M69+M73</f>
        <v>#REF!</v>
      </c>
      <c r="N68" s="67" t="e">
        <f t="shared" si="21"/>
        <v>#REF!</v>
      </c>
    </row>
    <row r="69" spans="1:14" ht="43.5" customHeight="1">
      <c r="A69" s="30">
        <v>24000000</v>
      </c>
      <c r="B69" s="31" t="s">
        <v>22</v>
      </c>
      <c r="C69" s="32">
        <f>C70+C72</f>
        <v>1145.3</v>
      </c>
      <c r="D69" s="32">
        <f>D70+D72</f>
        <v>2086</v>
      </c>
      <c r="E69" s="33">
        <f>E70+E72</f>
        <v>1746</v>
      </c>
      <c r="F69" s="32">
        <f t="shared" si="16"/>
        <v>83.700862895493771</v>
      </c>
      <c r="G69" s="32">
        <f t="shared" si="17"/>
        <v>152.44913996332838</v>
      </c>
      <c r="H69" s="33">
        <f>H70+H72</f>
        <v>730</v>
      </c>
      <c r="I69" s="32">
        <f t="shared" si="18"/>
        <v>41.809851088201604</v>
      </c>
      <c r="J69" s="48">
        <f t="shared" si="19"/>
        <v>-1016</v>
      </c>
      <c r="K69" s="34">
        <f>K70+K72</f>
        <v>2355</v>
      </c>
      <c r="L69" s="34">
        <f t="shared" si="20"/>
        <v>322.60273972602738</v>
      </c>
      <c r="M69" s="34">
        <f>M70+M72</f>
        <v>2355</v>
      </c>
      <c r="N69" s="34">
        <f t="shared" si="21"/>
        <v>100</v>
      </c>
    </row>
    <row r="70" spans="1:14" ht="29.25" hidden="1" customHeight="1">
      <c r="A70" s="71">
        <v>24060000</v>
      </c>
      <c r="B70" s="72" t="s">
        <v>15</v>
      </c>
      <c r="C70" s="34">
        <f>C71</f>
        <v>1111.7</v>
      </c>
      <c r="D70" s="68">
        <f>D71</f>
        <v>1000</v>
      </c>
      <c r="E70" s="34">
        <f>E71</f>
        <v>700</v>
      </c>
      <c r="F70" s="34">
        <f t="shared" si="16"/>
        <v>70</v>
      </c>
      <c r="G70" s="34">
        <f t="shared" si="17"/>
        <v>62.966627687325719</v>
      </c>
      <c r="H70" s="34">
        <f>H71</f>
        <v>700</v>
      </c>
      <c r="I70" s="34">
        <f t="shared" si="18"/>
        <v>100</v>
      </c>
      <c r="J70" s="38">
        <f t="shared" si="19"/>
        <v>0</v>
      </c>
      <c r="K70" s="34">
        <f>K71</f>
        <v>355</v>
      </c>
      <c r="L70" s="34">
        <f t="shared" si="20"/>
        <v>50.714285714285708</v>
      </c>
      <c r="M70" s="34">
        <f>M71</f>
        <v>355</v>
      </c>
      <c r="N70" s="34">
        <f t="shared" si="21"/>
        <v>100</v>
      </c>
    </row>
    <row r="71" spans="1:14" ht="95.25" customHeight="1">
      <c r="A71" s="61">
        <v>24062100</v>
      </c>
      <c r="B71" s="26" t="s">
        <v>23</v>
      </c>
      <c r="C71" s="36">
        <v>1111.7</v>
      </c>
      <c r="D71" s="36">
        <v>1000</v>
      </c>
      <c r="E71" s="37">
        <v>700</v>
      </c>
      <c r="F71" s="36">
        <f t="shared" si="16"/>
        <v>70</v>
      </c>
      <c r="G71" s="38">
        <f t="shared" si="17"/>
        <v>62.966627687325719</v>
      </c>
      <c r="H71" s="37">
        <v>700</v>
      </c>
      <c r="I71" s="38">
        <f t="shared" si="18"/>
        <v>100</v>
      </c>
      <c r="J71" s="38">
        <f t="shared" si="19"/>
        <v>0</v>
      </c>
      <c r="K71" s="40">
        <v>355</v>
      </c>
      <c r="L71" s="40">
        <f t="shared" si="20"/>
        <v>50.714285714285708</v>
      </c>
      <c r="M71" s="40">
        <v>355</v>
      </c>
      <c r="N71" s="40">
        <f t="shared" si="21"/>
        <v>100</v>
      </c>
    </row>
    <row r="72" spans="1:14" ht="56.25" customHeight="1">
      <c r="A72" s="35">
        <v>24170000</v>
      </c>
      <c r="B72" s="26" t="s">
        <v>24</v>
      </c>
      <c r="C72" s="36">
        <v>33.6</v>
      </c>
      <c r="D72" s="36">
        <v>1086</v>
      </c>
      <c r="E72" s="37">
        <v>1046</v>
      </c>
      <c r="F72" s="147">
        <f t="shared" si="16"/>
        <v>96.316758747697975</v>
      </c>
      <c r="G72" s="39">
        <f t="shared" si="17"/>
        <v>3113.0952380952381</v>
      </c>
      <c r="H72" s="37">
        <v>30</v>
      </c>
      <c r="I72" s="39">
        <f t="shared" si="18"/>
        <v>2.8680688336520075</v>
      </c>
      <c r="J72" s="39">
        <f t="shared" si="19"/>
        <v>-1016</v>
      </c>
      <c r="K72" s="41">
        <v>2000</v>
      </c>
      <c r="L72" s="41">
        <f t="shared" si="20"/>
        <v>6666.666666666667</v>
      </c>
      <c r="M72" s="41">
        <v>2000</v>
      </c>
      <c r="N72" s="41">
        <f t="shared" si="21"/>
        <v>100</v>
      </c>
    </row>
    <row r="73" spans="1:14" ht="39">
      <c r="A73" s="30">
        <v>25000000</v>
      </c>
      <c r="B73" s="31" t="s">
        <v>25</v>
      </c>
      <c r="C73" s="32">
        <f t="shared" ref="C73:J73" si="22">C74</f>
        <v>8760.2000000000007</v>
      </c>
      <c r="D73" s="32">
        <f t="shared" si="22"/>
        <v>10059.1</v>
      </c>
      <c r="E73" s="33">
        <f t="shared" si="22"/>
        <v>10059.1</v>
      </c>
      <c r="F73" s="32">
        <f t="shared" si="22"/>
        <v>100</v>
      </c>
      <c r="G73" s="32">
        <f t="shared" si="22"/>
        <v>114.8272870482409</v>
      </c>
      <c r="H73" s="142">
        <f t="shared" si="22"/>
        <v>11012.231</v>
      </c>
      <c r="I73" s="32">
        <f t="shared" si="22"/>
        <v>109.47531091250708</v>
      </c>
      <c r="J73" s="32">
        <f t="shared" si="22"/>
        <v>953.1309999999994</v>
      </c>
      <c r="K73" s="84" t="e">
        <f>K74+#REF!</f>
        <v>#REF!</v>
      </c>
      <c r="L73" s="34" t="e">
        <f t="shared" si="20"/>
        <v>#REF!</v>
      </c>
      <c r="M73" s="84" t="e">
        <f>M74+#REF!</f>
        <v>#REF!</v>
      </c>
      <c r="N73" s="34" t="e">
        <f t="shared" si="21"/>
        <v>#REF!</v>
      </c>
    </row>
    <row r="74" spans="1:14" ht="54" customHeight="1">
      <c r="A74" s="35">
        <v>25010000</v>
      </c>
      <c r="B74" s="26" t="s">
        <v>26</v>
      </c>
      <c r="C74" s="36">
        <v>8760.2000000000007</v>
      </c>
      <c r="D74" s="36">
        <v>10059.1</v>
      </c>
      <c r="E74" s="37">
        <v>10059.1</v>
      </c>
      <c r="F74" s="36">
        <f t="shared" ref="F74:F80" si="23">E74/D74*100</f>
        <v>100</v>
      </c>
      <c r="G74" s="39">
        <f>E74/C74*100</f>
        <v>114.8272870482409</v>
      </c>
      <c r="H74" s="148">
        <v>11012.231</v>
      </c>
      <c r="I74" s="39">
        <f>H74/E74*100</f>
        <v>109.47531091250708</v>
      </c>
      <c r="J74" s="39">
        <f>H74-E74</f>
        <v>953.1309999999994</v>
      </c>
      <c r="K74" s="41">
        <v>15200</v>
      </c>
      <c r="L74" s="41">
        <f t="shared" si="20"/>
        <v>138.0283432121974</v>
      </c>
      <c r="M74" s="41">
        <v>15300</v>
      </c>
      <c r="N74" s="41">
        <f t="shared" si="21"/>
        <v>100.6578947368421</v>
      </c>
    </row>
    <row r="75" spans="1:14" ht="39" customHeight="1">
      <c r="A75" s="63">
        <v>30000000</v>
      </c>
      <c r="B75" s="64" t="s">
        <v>27</v>
      </c>
      <c r="C75" s="65">
        <f>C76+C78</f>
        <v>1960.3</v>
      </c>
      <c r="D75" s="65">
        <f>D76+D78</f>
        <v>4290.2</v>
      </c>
      <c r="E75" s="65">
        <f>E76+E78</f>
        <v>1134.2</v>
      </c>
      <c r="F75" s="65">
        <f t="shared" si="23"/>
        <v>26.436995944245023</v>
      </c>
      <c r="G75" s="65">
        <f>E75/C75*100</f>
        <v>57.858491047288688</v>
      </c>
      <c r="H75" s="65">
        <f>H76+H78</f>
        <v>0</v>
      </c>
      <c r="I75" s="65">
        <f>H75/E75*100</f>
        <v>0</v>
      </c>
      <c r="J75" s="65">
        <f>H75-E75</f>
        <v>-1134.2</v>
      </c>
      <c r="K75" s="67">
        <f>K76+K78</f>
        <v>0</v>
      </c>
      <c r="L75" s="67">
        <f>L76+L78</f>
        <v>0</v>
      </c>
      <c r="M75" s="67">
        <f>M76+M78</f>
        <v>0</v>
      </c>
      <c r="N75" s="67">
        <f>N76+N78</f>
        <v>0</v>
      </c>
    </row>
    <row r="76" spans="1:14" ht="36" hidden="1" customHeight="1">
      <c r="A76" s="71">
        <v>31000000</v>
      </c>
      <c r="B76" s="72" t="s">
        <v>28</v>
      </c>
      <c r="C76" s="34">
        <f>C77</f>
        <v>0</v>
      </c>
      <c r="D76" s="34">
        <f>D77</f>
        <v>50</v>
      </c>
      <c r="E76" s="34">
        <f>E77</f>
        <v>0</v>
      </c>
      <c r="F76" s="34">
        <f t="shared" si="23"/>
        <v>0</v>
      </c>
      <c r="G76" s="34" t="e">
        <f>E76/C76*100</f>
        <v>#DIV/0!</v>
      </c>
      <c r="H76" s="68">
        <f>H77</f>
        <v>0</v>
      </c>
      <c r="I76" s="34" t="e">
        <f>H76/E76*100</f>
        <v>#DIV/0!</v>
      </c>
      <c r="J76" s="68"/>
      <c r="K76" s="34">
        <f>K77</f>
        <v>0</v>
      </c>
      <c r="L76" s="34">
        <f>L77</f>
        <v>0</v>
      </c>
      <c r="M76" s="34">
        <f>M77</f>
        <v>0</v>
      </c>
      <c r="N76" s="34">
        <f>N77</f>
        <v>0</v>
      </c>
    </row>
    <row r="77" spans="1:14" ht="76.5" customHeight="1">
      <c r="A77" s="35">
        <v>31030000</v>
      </c>
      <c r="B77" s="26" t="s">
        <v>29</v>
      </c>
      <c r="C77" s="36"/>
      <c r="D77" s="36">
        <v>50</v>
      </c>
      <c r="E77" s="37"/>
      <c r="F77" s="36">
        <f t="shared" si="23"/>
        <v>0</v>
      </c>
      <c r="G77" s="39"/>
      <c r="H77" s="37"/>
      <c r="I77" s="39"/>
      <c r="J77" s="39">
        <f t="shared" ref="J77:J93" si="24">H77-E77</f>
        <v>0</v>
      </c>
      <c r="K77" s="41">
        <v>0</v>
      </c>
      <c r="L77" s="41">
        <v>0</v>
      </c>
      <c r="M77" s="41">
        <v>0</v>
      </c>
      <c r="N77" s="41">
        <v>0</v>
      </c>
    </row>
    <row r="78" spans="1:14" ht="0.75" hidden="1" customHeight="1">
      <c r="A78" s="30">
        <v>33000000</v>
      </c>
      <c r="B78" s="31" t="s">
        <v>30</v>
      </c>
      <c r="C78" s="32">
        <f>C79</f>
        <v>1960.3</v>
      </c>
      <c r="D78" s="32">
        <f>D79</f>
        <v>4240.2</v>
      </c>
      <c r="E78" s="33">
        <f>E79</f>
        <v>1134.2</v>
      </c>
      <c r="F78" s="32">
        <f t="shared" si="23"/>
        <v>26.748738267062876</v>
      </c>
      <c r="G78" s="32">
        <f>E78/C78*100</f>
        <v>57.858491047288688</v>
      </c>
      <c r="H78" s="33">
        <f>H79</f>
        <v>0</v>
      </c>
      <c r="I78" s="32">
        <f>H78/E78*100</f>
        <v>0</v>
      </c>
      <c r="J78" s="39">
        <f t="shared" si="24"/>
        <v>-1134.2</v>
      </c>
      <c r="K78" s="34">
        <f>K79</f>
        <v>0</v>
      </c>
      <c r="L78" s="34">
        <f>L79</f>
        <v>0</v>
      </c>
      <c r="M78" s="34">
        <f>M79</f>
        <v>0</v>
      </c>
      <c r="N78" s="34">
        <f>N79</f>
        <v>0</v>
      </c>
    </row>
    <row r="79" spans="1:14" ht="124.5" customHeight="1">
      <c r="A79" s="35">
        <v>33010100</v>
      </c>
      <c r="B79" s="26" t="s">
        <v>31</v>
      </c>
      <c r="C79" s="36">
        <v>1960.3</v>
      </c>
      <c r="D79" s="36">
        <v>4240.2</v>
      </c>
      <c r="E79" s="37">
        <v>1134.2</v>
      </c>
      <c r="F79" s="36">
        <f t="shared" si="23"/>
        <v>26.748738267062876</v>
      </c>
      <c r="G79" s="39">
        <f>E79/C79*100</f>
        <v>57.858491047288688</v>
      </c>
      <c r="H79" s="37"/>
      <c r="I79" s="39">
        <f>H79/E79*100</f>
        <v>0</v>
      </c>
      <c r="J79" s="39">
        <f t="shared" si="24"/>
        <v>-1134.2</v>
      </c>
      <c r="K79" s="41">
        <v>0</v>
      </c>
      <c r="L79" s="41">
        <v>0</v>
      </c>
      <c r="M79" s="41">
        <v>0</v>
      </c>
      <c r="N79" s="41">
        <v>0</v>
      </c>
    </row>
    <row r="80" spans="1:14" ht="24.75" hidden="1" customHeight="1">
      <c r="A80" s="30">
        <v>50000000</v>
      </c>
      <c r="B80" s="31" t="s">
        <v>32</v>
      </c>
      <c r="C80" s="32">
        <f>C81</f>
        <v>0</v>
      </c>
      <c r="D80" s="32">
        <f>D81</f>
        <v>0</v>
      </c>
      <c r="E80" s="85">
        <f>E81</f>
        <v>4</v>
      </c>
      <c r="F80" s="68" t="e">
        <f t="shared" si="23"/>
        <v>#DIV/0!</v>
      </c>
      <c r="G80" s="32" t="e">
        <f>E80/C80*100</f>
        <v>#DIV/0!</v>
      </c>
      <c r="H80" s="43">
        <f>H81</f>
        <v>0</v>
      </c>
      <c r="I80" s="43">
        <f>H80/E80*100</f>
        <v>0</v>
      </c>
      <c r="J80" s="39">
        <f t="shared" si="24"/>
        <v>-4</v>
      </c>
      <c r="K80" s="43">
        <f>K81</f>
        <v>5</v>
      </c>
      <c r="L80" s="43" t="e">
        <f>K80/H80*100</f>
        <v>#DIV/0!</v>
      </c>
      <c r="M80" s="43">
        <f>M81</f>
        <v>5</v>
      </c>
      <c r="N80" s="43">
        <f>M80/K80*100</f>
        <v>100</v>
      </c>
    </row>
    <row r="81" spans="1:14" ht="81.75" customHeight="1" thickBot="1">
      <c r="A81" s="108">
        <v>50110000</v>
      </c>
      <c r="B81" s="109" t="s">
        <v>33</v>
      </c>
      <c r="C81" s="110"/>
      <c r="D81" s="110"/>
      <c r="E81" s="111">
        <v>4</v>
      </c>
      <c r="F81" s="112"/>
      <c r="G81" s="111"/>
      <c r="H81" s="111">
        <v>0</v>
      </c>
      <c r="I81" s="111">
        <v>0</v>
      </c>
      <c r="J81" s="111">
        <f t="shared" si="24"/>
        <v>-4</v>
      </c>
      <c r="K81" s="41">
        <v>5</v>
      </c>
      <c r="L81" s="41" t="e">
        <f>K81/H81*100</f>
        <v>#DIV/0!</v>
      </c>
      <c r="M81" s="41">
        <v>5</v>
      </c>
      <c r="N81" s="41">
        <f>M81/K81*100</f>
        <v>100</v>
      </c>
    </row>
    <row r="82" spans="1:14" ht="40.5" customHeight="1" thickBot="1">
      <c r="A82" s="114"/>
      <c r="B82" s="115" t="s">
        <v>40</v>
      </c>
      <c r="C82" s="104">
        <f>C68+C75+C80+C66</f>
        <v>12021.199999999999</v>
      </c>
      <c r="D82" s="105">
        <f>D68+D75+D80+D66</f>
        <v>16565.3</v>
      </c>
      <c r="E82" s="105">
        <f>E66+E68+E75+E81</f>
        <v>13073.300000000001</v>
      </c>
      <c r="F82" s="105">
        <f t="shared" ref="F82:F93" si="25">E82/D82*100</f>
        <v>78.919790163776099</v>
      </c>
      <c r="G82" s="106">
        <f>E82/C82*100</f>
        <v>108.75203806608327</v>
      </c>
      <c r="H82" s="105">
        <f>H68+H75+H80+H66</f>
        <v>11872.231</v>
      </c>
      <c r="I82" s="105">
        <f t="shared" ref="I82:I93" si="26">H82/E82*100</f>
        <v>90.812809313639235</v>
      </c>
      <c r="J82" s="116">
        <f t="shared" si="24"/>
        <v>-1201.0690000000013</v>
      </c>
      <c r="K82" s="83" t="e">
        <f>K68+K75+K80+K66</f>
        <v>#REF!</v>
      </c>
      <c r="L82" s="77" t="e">
        <f>K82/H82*100</f>
        <v>#REF!</v>
      </c>
      <c r="M82" s="77" t="e">
        <f>M68+M75+M80+M66</f>
        <v>#REF!</v>
      </c>
      <c r="N82" s="77" t="e">
        <f>M82/K82*100</f>
        <v>#REF!</v>
      </c>
    </row>
    <row r="83" spans="1:14" ht="40.5" customHeight="1" thickBot="1">
      <c r="A83" s="114"/>
      <c r="B83" s="115" t="s">
        <v>66</v>
      </c>
      <c r="C83" s="104">
        <f>C59+C82</f>
        <v>211583.10000000003</v>
      </c>
      <c r="D83" s="105">
        <f>D59+D82</f>
        <v>249641.3</v>
      </c>
      <c r="E83" s="105">
        <f>E59+E82</f>
        <v>234501.99999999997</v>
      </c>
      <c r="F83" s="105">
        <f t="shared" si="25"/>
        <v>93.935578768416917</v>
      </c>
      <c r="G83" s="106">
        <f>E83/C83*100</f>
        <v>110.83210332016118</v>
      </c>
      <c r="H83" s="105">
        <f>H59+H82</f>
        <v>265222.23100000003</v>
      </c>
      <c r="I83" s="105">
        <f t="shared" si="26"/>
        <v>113.10019999829429</v>
      </c>
      <c r="J83" s="116">
        <f t="shared" si="24"/>
        <v>30720.231000000058</v>
      </c>
      <c r="K83" s="83" t="e">
        <f>K59+K82</f>
        <v>#REF!</v>
      </c>
      <c r="L83" s="77" t="e">
        <f>K83/H83*100</f>
        <v>#REF!</v>
      </c>
      <c r="M83" s="77" t="e">
        <f>M59+M82</f>
        <v>#REF!</v>
      </c>
      <c r="N83" s="77" t="e">
        <f>M83/K83*100</f>
        <v>#REF!</v>
      </c>
    </row>
    <row r="84" spans="1:14" ht="42" hidden="1" customHeight="1">
      <c r="A84" s="117"/>
      <c r="B84" s="118" t="s">
        <v>54</v>
      </c>
      <c r="C84" s="119"/>
      <c r="D84" s="120">
        <f>D83+D60</f>
        <v>311824.59999999998</v>
      </c>
      <c r="E84" s="120">
        <v>0</v>
      </c>
      <c r="F84" s="113">
        <f t="shared" si="25"/>
        <v>0</v>
      </c>
      <c r="G84" s="121" t="e">
        <f>E84/C84*100</f>
        <v>#DIV/0!</v>
      </c>
      <c r="H84" s="119">
        <v>0</v>
      </c>
      <c r="I84" s="102" t="e">
        <f t="shared" si="26"/>
        <v>#DIV/0!</v>
      </c>
      <c r="J84" s="102">
        <f t="shared" si="24"/>
        <v>0</v>
      </c>
      <c r="K84" s="86"/>
      <c r="L84" s="86"/>
      <c r="M84" s="86"/>
      <c r="N84" s="86"/>
    </row>
    <row r="85" spans="1:14" s="28" customFormat="1" ht="21.75" customHeight="1">
      <c r="A85" s="87">
        <v>41033900</v>
      </c>
      <c r="B85" s="88" t="s">
        <v>53</v>
      </c>
      <c r="C85" s="89">
        <v>56575.9</v>
      </c>
      <c r="D85" s="90">
        <v>63129.3</v>
      </c>
      <c r="E85" s="90">
        <v>63129.3</v>
      </c>
      <c r="F85" s="90">
        <f t="shared" si="25"/>
        <v>100</v>
      </c>
      <c r="G85" s="90">
        <f>E85/C85*100</f>
        <v>111.58337737446512</v>
      </c>
      <c r="H85" s="91">
        <v>77808.100000000006</v>
      </c>
      <c r="I85" s="90">
        <f t="shared" si="26"/>
        <v>123.25196065852148</v>
      </c>
      <c r="J85" s="91">
        <f t="shared" si="24"/>
        <v>14678.800000000003</v>
      </c>
      <c r="K85" s="89">
        <v>67251.8</v>
      </c>
      <c r="L85" s="89"/>
      <c r="M85" s="89">
        <v>72295.7</v>
      </c>
      <c r="N85" s="92"/>
    </row>
    <row r="86" spans="1:14" s="28" customFormat="1" ht="21.75" customHeight="1">
      <c r="A86" s="87">
        <v>41034200</v>
      </c>
      <c r="B86" s="88" t="s">
        <v>62</v>
      </c>
      <c r="C86" s="89">
        <v>51101.9</v>
      </c>
      <c r="D86" s="90">
        <v>48909.3</v>
      </c>
      <c r="E86" s="90">
        <v>48909.3</v>
      </c>
      <c r="F86" s="90">
        <f t="shared" si="25"/>
        <v>100</v>
      </c>
      <c r="G86" s="90">
        <f>E86/C86*100</f>
        <v>95.709357186327708</v>
      </c>
      <c r="H86" s="91">
        <v>40687.9</v>
      </c>
      <c r="I86" s="90">
        <f t="shared" si="26"/>
        <v>83.190517958752224</v>
      </c>
      <c r="J86" s="91">
        <f t="shared" si="24"/>
        <v>-8221.4000000000015</v>
      </c>
      <c r="K86" s="89">
        <v>55971.5</v>
      </c>
      <c r="L86" s="89"/>
      <c r="M86" s="89">
        <v>60169.4</v>
      </c>
      <c r="N86" s="92"/>
    </row>
    <row r="87" spans="1:14" s="28" customFormat="1" ht="21.75" customHeight="1">
      <c r="A87" s="93"/>
      <c r="B87" s="88" t="s">
        <v>78</v>
      </c>
      <c r="C87" s="94">
        <v>116783.9</v>
      </c>
      <c r="D87" s="90">
        <v>119549.4</v>
      </c>
      <c r="E87" s="90">
        <v>119549.4</v>
      </c>
      <c r="F87" s="90">
        <f t="shared" si="25"/>
        <v>100</v>
      </c>
      <c r="G87" s="90">
        <v>109.8</v>
      </c>
      <c r="H87" s="91">
        <v>0</v>
      </c>
      <c r="I87" s="90">
        <f t="shared" si="26"/>
        <v>0</v>
      </c>
      <c r="J87" s="91">
        <f t="shared" si="24"/>
        <v>-119549.4</v>
      </c>
      <c r="K87" s="89"/>
      <c r="L87" s="89"/>
      <c r="M87" s="89"/>
      <c r="N87" s="92"/>
    </row>
    <row r="88" spans="1:14" s="28" customFormat="1" ht="20.25" customHeight="1">
      <c r="A88" s="87"/>
      <c r="B88" s="88" t="s">
        <v>79</v>
      </c>
      <c r="C88" s="94">
        <v>5185.2</v>
      </c>
      <c r="D88" s="91">
        <v>7121.6</v>
      </c>
      <c r="E88" s="91">
        <v>121.6</v>
      </c>
      <c r="F88" s="90">
        <f t="shared" si="25"/>
        <v>1.7074814648393617</v>
      </c>
      <c r="G88" s="90">
        <v>109.8</v>
      </c>
      <c r="H88" s="91">
        <v>0</v>
      </c>
      <c r="I88" s="90">
        <f t="shared" si="26"/>
        <v>0</v>
      </c>
      <c r="J88" s="91">
        <f t="shared" si="24"/>
        <v>-121.6</v>
      </c>
      <c r="K88" s="89"/>
      <c r="L88" s="89"/>
      <c r="M88" s="89"/>
      <c r="N88" s="92"/>
    </row>
    <row r="89" spans="1:14" s="28" customFormat="1" ht="29.25" customHeight="1">
      <c r="A89" s="87">
        <v>41300000</v>
      </c>
      <c r="B89" s="88" t="s">
        <v>67</v>
      </c>
      <c r="C89" s="90">
        <f>C85+C86+C87+C88</f>
        <v>229646.90000000002</v>
      </c>
      <c r="D89" s="90">
        <f>D85+D86+D87+D88</f>
        <v>238709.6</v>
      </c>
      <c r="E89" s="90">
        <v>238709.6</v>
      </c>
      <c r="F89" s="90">
        <f t="shared" si="25"/>
        <v>100</v>
      </c>
      <c r="G89" s="90">
        <v>109.8</v>
      </c>
      <c r="H89" s="91">
        <f>H85+H86</f>
        <v>118496</v>
      </c>
      <c r="I89" s="90">
        <f t="shared" si="26"/>
        <v>49.640232315751021</v>
      </c>
      <c r="J89" s="91">
        <f t="shared" si="24"/>
        <v>-120213.6</v>
      </c>
      <c r="K89" s="89"/>
      <c r="L89" s="89"/>
      <c r="M89" s="89"/>
      <c r="N89" s="92"/>
    </row>
    <row r="90" spans="1:14" s="28" customFormat="1" ht="21.75" customHeight="1" thickBot="1">
      <c r="A90" s="123">
        <v>41000000</v>
      </c>
      <c r="B90" s="124" t="s">
        <v>70</v>
      </c>
      <c r="C90" s="125">
        <f>C89</f>
        <v>229646.90000000002</v>
      </c>
      <c r="D90" s="125">
        <f>D89</f>
        <v>238709.6</v>
      </c>
      <c r="E90" s="125">
        <f>E89</f>
        <v>238709.6</v>
      </c>
      <c r="F90" s="125">
        <f t="shared" si="25"/>
        <v>100</v>
      </c>
      <c r="G90" s="125">
        <v>109.8</v>
      </c>
      <c r="H90" s="126">
        <f>H85+H86</f>
        <v>118496</v>
      </c>
      <c r="I90" s="125">
        <f t="shared" si="26"/>
        <v>49.640232315751021</v>
      </c>
      <c r="J90" s="126">
        <f t="shared" si="24"/>
        <v>-120213.6</v>
      </c>
      <c r="K90" s="89">
        <f>K85+K86</f>
        <v>123223.3</v>
      </c>
      <c r="L90" s="89"/>
      <c r="M90" s="89">
        <f>M85+M86</f>
        <v>132465.1</v>
      </c>
      <c r="N90" s="92"/>
    </row>
    <row r="91" spans="1:14" s="28" customFormat="1" ht="21.75" customHeight="1" thickBot="1">
      <c r="A91" s="127"/>
      <c r="B91" s="128" t="s">
        <v>87</v>
      </c>
      <c r="C91" s="129">
        <f>C59+C85+C86+C87</f>
        <v>424023.6</v>
      </c>
      <c r="D91" s="129">
        <f>D59+D85+D86+D87</f>
        <v>464664</v>
      </c>
      <c r="E91" s="129">
        <f>E59+E85+E86+E87</f>
        <v>453016.69999999995</v>
      </c>
      <c r="F91" s="129">
        <f t="shared" si="25"/>
        <v>97.493393075426539</v>
      </c>
      <c r="G91" s="129">
        <v>109.8</v>
      </c>
      <c r="H91" s="130">
        <f>H59+H85+H86+H87</f>
        <v>371846</v>
      </c>
      <c r="I91" s="129">
        <f t="shared" si="26"/>
        <v>82.082183725235751</v>
      </c>
      <c r="J91" s="131">
        <f t="shared" si="24"/>
        <v>-81170.699999999953</v>
      </c>
      <c r="K91" s="122"/>
      <c r="L91" s="89"/>
      <c r="M91" s="89"/>
      <c r="N91" s="92"/>
    </row>
    <row r="92" spans="1:14" ht="39" customHeight="1" thickBot="1">
      <c r="A92" s="133"/>
      <c r="B92" s="128" t="s">
        <v>60</v>
      </c>
      <c r="C92" s="134">
        <f>C83+C90</f>
        <v>441230.00000000006</v>
      </c>
      <c r="D92" s="134">
        <f>D83+D90</f>
        <v>488350.9</v>
      </c>
      <c r="E92" s="135">
        <f>E83+E90</f>
        <v>473211.6</v>
      </c>
      <c r="F92" s="134">
        <f t="shared" si="25"/>
        <v>96.899913566249168</v>
      </c>
      <c r="G92" s="134">
        <v>134.30000000000001</v>
      </c>
      <c r="H92" s="141">
        <f>H83+H90</f>
        <v>383718.23100000003</v>
      </c>
      <c r="I92" s="134">
        <f t="shared" si="26"/>
        <v>81.088086386724257</v>
      </c>
      <c r="J92" s="136">
        <f t="shared" si="24"/>
        <v>-89493.368999999948</v>
      </c>
      <c r="K92" s="132" t="e">
        <f>K83+K90</f>
        <v>#REF!</v>
      </c>
      <c r="L92" s="95" t="e">
        <f>K92/H92*100</f>
        <v>#REF!</v>
      </c>
      <c r="M92" s="95" t="e">
        <f>M83+M90</f>
        <v>#REF!</v>
      </c>
      <c r="N92" s="96" t="e">
        <f>M92/K92*100</f>
        <v>#REF!</v>
      </c>
    </row>
    <row r="93" spans="1:14" ht="81.75" thickBot="1">
      <c r="A93" s="137"/>
      <c r="B93" s="138" t="s">
        <v>68</v>
      </c>
      <c r="C93" s="139">
        <f>C83+C85+C86</f>
        <v>319260.90000000008</v>
      </c>
      <c r="D93" s="139">
        <f>D83+D85+D86</f>
        <v>361679.89999999997</v>
      </c>
      <c r="E93" s="139">
        <f>E83+E85+E86</f>
        <v>346540.6</v>
      </c>
      <c r="F93" s="139">
        <f t="shared" si="25"/>
        <v>95.814171592062493</v>
      </c>
      <c r="G93" s="139">
        <v>112.5</v>
      </c>
      <c r="H93" s="144">
        <f>H92</f>
        <v>383718.23100000003</v>
      </c>
      <c r="I93" s="139">
        <f t="shared" si="26"/>
        <v>110.72821799235069</v>
      </c>
      <c r="J93" s="140">
        <f t="shared" si="24"/>
        <v>37177.631000000052</v>
      </c>
      <c r="K93" s="97"/>
      <c r="L93" s="97"/>
      <c r="M93" s="97"/>
      <c r="N93" s="98"/>
    </row>
    <row r="94" spans="1:14" ht="18.75">
      <c r="A94" s="8"/>
      <c r="B94" s="8"/>
      <c r="C94" s="8"/>
    </row>
    <row r="96" spans="1:14" ht="21">
      <c r="A96" s="27"/>
      <c r="B96" s="159" t="s">
        <v>96</v>
      </c>
      <c r="C96" s="160"/>
      <c r="D96" s="160"/>
      <c r="E96" s="160"/>
      <c r="F96" s="160"/>
      <c r="G96" s="160"/>
      <c r="H96" s="159" t="s">
        <v>97</v>
      </c>
      <c r="I96" s="160"/>
    </row>
    <row r="97" spans="2:9">
      <c r="B97" s="160"/>
      <c r="C97" s="160"/>
      <c r="D97" s="160"/>
      <c r="E97" s="160"/>
      <c r="F97" s="160"/>
      <c r="G97" s="160"/>
      <c r="H97" s="160"/>
      <c r="I97" s="160"/>
    </row>
    <row r="98" spans="2:9">
      <c r="B98" s="160"/>
      <c r="C98" s="160"/>
      <c r="D98" s="160"/>
      <c r="E98" s="160"/>
      <c r="F98" s="160"/>
      <c r="G98" s="160"/>
      <c r="H98" s="160"/>
      <c r="I98" s="160"/>
    </row>
    <row r="99" spans="2:9" ht="20.25">
      <c r="B99" s="161" t="s">
        <v>98</v>
      </c>
      <c r="C99" s="160"/>
      <c r="D99" s="160"/>
      <c r="E99" s="160"/>
      <c r="F99" s="160"/>
      <c r="G99" s="160"/>
      <c r="H99" s="161" t="s">
        <v>99</v>
      </c>
      <c r="I99" s="160"/>
    </row>
  </sheetData>
  <mergeCells count="2">
    <mergeCell ref="A4:N4"/>
    <mergeCell ref="A65:N65"/>
  </mergeCells>
  <phoneticPr fontId="0" type="noConversion"/>
  <printOptions horizontalCentered="1"/>
  <pageMargins left="7.874015748031496E-2" right="7.874015748031496E-2" top="0.15748031496062992" bottom="0.11811023622047245" header="0.15748031496062992" footer="0.11811023622047245"/>
  <pageSetup paperSize="9" scale="49" fitToHeight="6" orientation="portrait" horizontalDpi="180" verticalDpi="180" r:id="rId1"/>
  <headerFooter alignWithMargins="0"/>
  <rowBreaks count="2" manualBreakCount="2">
    <brk id="39" max="12" man="1"/>
    <brk id="7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21.11.2018</vt:lpstr>
      <vt:lpstr>'на 21.11.2018'!Заголовки_для_печати</vt:lpstr>
      <vt:lpstr>'на 21.11.2018'!Область_печати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2018-11-27T11:35:44Z</cp:lastPrinted>
  <dcterms:created xsi:type="dcterms:W3CDTF">2006-09-28T05:33:49Z</dcterms:created>
  <dcterms:modified xsi:type="dcterms:W3CDTF">2018-11-27T11:37:21Z</dcterms:modified>
</cp:coreProperties>
</file>