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4.12.2018 (2)" sheetId="16" r:id="rId1"/>
  </sheets>
  <definedNames>
    <definedName name="_xlnm.Print_Titles" localSheetId="0">'на 04.12.2018 (2)'!$3:$3</definedName>
    <definedName name="_xlnm.Print_Area" localSheetId="0">'на 04.12.2018 (2)'!$A$1:$N$101</definedName>
  </definedNames>
  <calcPr calcId="114210" fullCalcOnLoad="1"/>
</workbook>
</file>

<file path=xl/calcChain.xml><?xml version="1.0" encoding="utf-8"?>
<calcChain xmlns="http://schemas.openxmlformats.org/spreadsheetml/2006/main">
  <c r="G10" i="16"/>
  <c r="G11"/>
  <c r="F10"/>
  <c r="F11"/>
  <c r="F13"/>
  <c r="J10"/>
  <c r="J12"/>
  <c r="J13"/>
  <c r="I10"/>
  <c r="I13"/>
  <c r="H36"/>
  <c r="J39"/>
  <c r="I39"/>
  <c r="E36"/>
  <c r="E11"/>
  <c r="E42"/>
  <c r="H42"/>
  <c r="E74"/>
  <c r="H11"/>
  <c r="J11"/>
  <c r="H14"/>
  <c r="H20"/>
  <c r="H25"/>
  <c r="L36"/>
  <c r="H48"/>
  <c r="H47"/>
  <c r="H56"/>
  <c r="H55"/>
  <c r="E20"/>
  <c r="E30"/>
  <c r="J30"/>
  <c r="E25"/>
  <c r="E19"/>
  <c r="E14"/>
  <c r="D74"/>
  <c r="D44"/>
  <c r="D11"/>
  <c r="H91"/>
  <c r="D91"/>
  <c r="E91"/>
  <c r="F91"/>
  <c r="C91"/>
  <c r="C8"/>
  <c r="C6"/>
  <c r="C5"/>
  <c r="C14"/>
  <c r="C20"/>
  <c r="C25"/>
  <c r="C30"/>
  <c r="C19"/>
  <c r="C36"/>
  <c r="C18"/>
  <c r="C11"/>
  <c r="C42"/>
  <c r="C44"/>
  <c r="C41"/>
  <c r="C48"/>
  <c r="C47"/>
  <c r="C56"/>
  <c r="C55"/>
  <c r="C71"/>
  <c r="C70"/>
  <c r="C69"/>
  <c r="C74"/>
  <c r="C78"/>
  <c r="G78"/>
  <c r="C80"/>
  <c r="C82"/>
  <c r="C67"/>
  <c r="D8"/>
  <c r="D6"/>
  <c r="D14"/>
  <c r="D20"/>
  <c r="D25"/>
  <c r="F25"/>
  <c r="D30"/>
  <c r="D36"/>
  <c r="D42"/>
  <c r="D41"/>
  <c r="D48"/>
  <c r="D56"/>
  <c r="D55"/>
  <c r="E8"/>
  <c r="E6"/>
  <c r="E44"/>
  <c r="F44"/>
  <c r="E48"/>
  <c r="E56"/>
  <c r="H30"/>
  <c r="I30"/>
  <c r="H8"/>
  <c r="H6"/>
  <c r="I6"/>
  <c r="H44"/>
  <c r="H41"/>
  <c r="H59"/>
  <c r="H71"/>
  <c r="H70"/>
  <c r="H74"/>
  <c r="L74"/>
  <c r="H78"/>
  <c r="H80"/>
  <c r="H82"/>
  <c r="H67"/>
  <c r="I67"/>
  <c r="G9"/>
  <c r="F9"/>
  <c r="M91"/>
  <c r="K91"/>
  <c r="I91"/>
  <c r="J90"/>
  <c r="I90"/>
  <c r="F90"/>
  <c r="J89"/>
  <c r="I89"/>
  <c r="F89"/>
  <c r="J88"/>
  <c r="I88"/>
  <c r="G88"/>
  <c r="F88"/>
  <c r="J87"/>
  <c r="I87"/>
  <c r="G87"/>
  <c r="F87"/>
  <c r="J86"/>
  <c r="I86"/>
  <c r="G86"/>
  <c r="N83"/>
  <c r="L83"/>
  <c r="J83"/>
  <c r="M82"/>
  <c r="K82"/>
  <c r="N82"/>
  <c r="L82"/>
  <c r="E82"/>
  <c r="D82"/>
  <c r="J81"/>
  <c r="I81"/>
  <c r="G81"/>
  <c r="F81"/>
  <c r="N80"/>
  <c r="M80"/>
  <c r="L80"/>
  <c r="K80"/>
  <c r="E80"/>
  <c r="J80"/>
  <c r="D80"/>
  <c r="D78"/>
  <c r="D77"/>
  <c r="F77"/>
  <c r="J79"/>
  <c r="F79"/>
  <c r="N78"/>
  <c r="M78"/>
  <c r="M77"/>
  <c r="M84"/>
  <c r="L78"/>
  <c r="L77"/>
  <c r="K78"/>
  <c r="K77"/>
  <c r="E78"/>
  <c r="I78"/>
  <c r="E77"/>
  <c r="N75"/>
  <c r="L75"/>
  <c r="J75"/>
  <c r="I75"/>
  <c r="I74"/>
  <c r="G75"/>
  <c r="F75"/>
  <c r="F74"/>
  <c r="M74"/>
  <c r="M69"/>
  <c r="K74"/>
  <c r="N74"/>
  <c r="J74"/>
  <c r="G74"/>
  <c r="N73"/>
  <c r="L73"/>
  <c r="J73"/>
  <c r="I73"/>
  <c r="G73"/>
  <c r="F73"/>
  <c r="N72"/>
  <c r="L72"/>
  <c r="J72"/>
  <c r="I72"/>
  <c r="G72"/>
  <c r="F72"/>
  <c r="M71"/>
  <c r="K71"/>
  <c r="E71"/>
  <c r="D71"/>
  <c r="D70"/>
  <c r="M70"/>
  <c r="D69"/>
  <c r="D67"/>
  <c r="D84"/>
  <c r="D93"/>
  <c r="N68"/>
  <c r="L68"/>
  <c r="J68"/>
  <c r="I68"/>
  <c r="G68"/>
  <c r="F68"/>
  <c r="M67"/>
  <c r="N67"/>
  <c r="K67"/>
  <c r="L67"/>
  <c r="E67"/>
  <c r="J63"/>
  <c r="J61"/>
  <c r="I61"/>
  <c r="F61"/>
  <c r="G59"/>
  <c r="M59"/>
  <c r="K59"/>
  <c r="E59"/>
  <c r="I59"/>
  <c r="D59"/>
  <c r="F59"/>
  <c r="C59"/>
  <c r="N57"/>
  <c r="L57"/>
  <c r="J57"/>
  <c r="I57"/>
  <c r="G57"/>
  <c r="F57"/>
  <c r="M56"/>
  <c r="N56"/>
  <c r="K56"/>
  <c r="M55"/>
  <c r="N54"/>
  <c r="L54"/>
  <c r="J54"/>
  <c r="I54"/>
  <c r="G54"/>
  <c r="F54"/>
  <c r="N53"/>
  <c r="L53"/>
  <c r="J53"/>
  <c r="I53"/>
  <c r="G53"/>
  <c r="F53"/>
  <c r="N52"/>
  <c r="L52"/>
  <c r="J52"/>
  <c r="I52"/>
  <c r="N51"/>
  <c r="L51"/>
  <c r="J51"/>
  <c r="I51"/>
  <c r="N50"/>
  <c r="L50"/>
  <c r="L48"/>
  <c r="L47"/>
  <c r="J50"/>
  <c r="I50"/>
  <c r="G50"/>
  <c r="F50"/>
  <c r="N49"/>
  <c r="L49"/>
  <c r="J49"/>
  <c r="I49"/>
  <c r="N48"/>
  <c r="N47"/>
  <c r="M48"/>
  <c r="K48"/>
  <c r="K47"/>
  <c r="K40"/>
  <c r="I48"/>
  <c r="I47"/>
  <c r="M47"/>
  <c r="J46"/>
  <c r="I46"/>
  <c r="N45"/>
  <c r="L45"/>
  <c r="J45"/>
  <c r="I45"/>
  <c r="G45"/>
  <c r="F45"/>
  <c r="M44"/>
  <c r="K44"/>
  <c r="N43"/>
  <c r="L43"/>
  <c r="J43"/>
  <c r="I43"/>
  <c r="G43"/>
  <c r="F43"/>
  <c r="M42"/>
  <c r="K42"/>
  <c r="N42"/>
  <c r="L42"/>
  <c r="M41"/>
  <c r="J38"/>
  <c r="I38"/>
  <c r="G38"/>
  <c r="F38"/>
  <c r="J37"/>
  <c r="I37"/>
  <c r="G37"/>
  <c r="F37"/>
  <c r="N36"/>
  <c r="G36"/>
  <c r="N35"/>
  <c r="L35"/>
  <c r="J35"/>
  <c r="I35"/>
  <c r="G35"/>
  <c r="F35"/>
  <c r="J34"/>
  <c r="I34"/>
  <c r="G34"/>
  <c r="F34"/>
  <c r="J33"/>
  <c r="G33"/>
  <c r="F33"/>
  <c r="N32"/>
  <c r="L32"/>
  <c r="J32"/>
  <c r="G32"/>
  <c r="F32"/>
  <c r="N31"/>
  <c r="L31"/>
  <c r="J31"/>
  <c r="I31"/>
  <c r="G31"/>
  <c r="F31"/>
  <c r="M30"/>
  <c r="K30"/>
  <c r="G30"/>
  <c r="N29"/>
  <c r="L29"/>
  <c r="J29"/>
  <c r="I29"/>
  <c r="G29"/>
  <c r="F29"/>
  <c r="N28"/>
  <c r="L28"/>
  <c r="J28"/>
  <c r="I28"/>
  <c r="G28"/>
  <c r="F28"/>
  <c r="M27"/>
  <c r="K27"/>
  <c r="N27"/>
  <c r="J27"/>
  <c r="I27"/>
  <c r="G27"/>
  <c r="F27"/>
  <c r="M26"/>
  <c r="K26"/>
  <c r="N26"/>
  <c r="L26"/>
  <c r="J26"/>
  <c r="I26"/>
  <c r="G26"/>
  <c r="F26"/>
  <c r="M25"/>
  <c r="K25"/>
  <c r="N25"/>
  <c r="G25"/>
  <c r="N24"/>
  <c r="L24"/>
  <c r="J24"/>
  <c r="I24"/>
  <c r="F24"/>
  <c r="N23"/>
  <c r="L23"/>
  <c r="J23"/>
  <c r="I23"/>
  <c r="N22"/>
  <c r="L22"/>
  <c r="J22"/>
  <c r="I22"/>
  <c r="G22"/>
  <c r="F22"/>
  <c r="N21"/>
  <c r="L21"/>
  <c r="J21"/>
  <c r="I21"/>
  <c r="G21"/>
  <c r="F21"/>
  <c r="M20"/>
  <c r="K20"/>
  <c r="K19"/>
  <c r="G20"/>
  <c r="J17"/>
  <c r="I17"/>
  <c r="G17"/>
  <c r="F17"/>
  <c r="J16"/>
  <c r="I16"/>
  <c r="G16"/>
  <c r="F16"/>
  <c r="J15"/>
  <c r="I15"/>
  <c r="G15"/>
  <c r="F15"/>
  <c r="N14"/>
  <c r="L14"/>
  <c r="N9"/>
  <c r="L9"/>
  <c r="J9"/>
  <c r="I9"/>
  <c r="M8"/>
  <c r="K8"/>
  <c r="J8"/>
  <c r="I8"/>
  <c r="N7"/>
  <c r="L7"/>
  <c r="J7"/>
  <c r="I7"/>
  <c r="G7"/>
  <c r="F7"/>
  <c r="M6"/>
  <c r="I14"/>
  <c r="J20"/>
  <c r="J36"/>
  <c r="I42"/>
  <c r="G44"/>
  <c r="G48"/>
  <c r="J59"/>
  <c r="F67"/>
  <c r="J67"/>
  <c r="F80"/>
  <c r="G67"/>
  <c r="I71"/>
  <c r="H69"/>
  <c r="J44"/>
  <c r="J6"/>
  <c r="K6"/>
  <c r="M40"/>
  <c r="N40"/>
  <c r="L56"/>
  <c r="K55"/>
  <c r="L55"/>
  <c r="D19"/>
  <c r="F20"/>
  <c r="C77"/>
  <c r="G77"/>
  <c r="G80"/>
  <c r="J71"/>
  <c r="I44"/>
  <c r="N6"/>
  <c r="K41"/>
  <c r="E47"/>
  <c r="J48"/>
  <c r="G6"/>
  <c r="F14"/>
  <c r="H40"/>
  <c r="I25"/>
  <c r="J25"/>
  <c r="E41"/>
  <c r="F42"/>
  <c r="F30"/>
  <c r="G47"/>
  <c r="L41"/>
  <c r="L6"/>
  <c r="C84"/>
  <c r="F41"/>
  <c r="G41"/>
  <c r="J47"/>
  <c r="D18"/>
  <c r="D5"/>
  <c r="F19"/>
  <c r="N55"/>
  <c r="N41"/>
  <c r="C93"/>
  <c r="L40"/>
  <c r="L71"/>
  <c r="N71"/>
  <c r="K70"/>
  <c r="G82"/>
  <c r="F82"/>
  <c r="J82"/>
  <c r="I82"/>
  <c r="L25"/>
  <c r="L8"/>
  <c r="N8"/>
  <c r="K18"/>
  <c r="L20"/>
  <c r="M19"/>
  <c r="N20"/>
  <c r="L27"/>
  <c r="N30"/>
  <c r="L30"/>
  <c r="L44"/>
  <c r="N44"/>
  <c r="L59"/>
  <c r="N59"/>
  <c r="E70"/>
  <c r="F71"/>
  <c r="G71"/>
  <c r="F78"/>
  <c r="N77"/>
  <c r="H77"/>
  <c r="H84"/>
  <c r="I80"/>
  <c r="E55"/>
  <c r="I56"/>
  <c r="G56"/>
  <c r="J56"/>
  <c r="F56"/>
  <c r="C40"/>
  <c r="C60"/>
  <c r="J91"/>
  <c r="G14"/>
  <c r="J14"/>
  <c r="J42"/>
  <c r="G42"/>
  <c r="F36"/>
  <c r="I36"/>
  <c r="J41"/>
  <c r="I41"/>
  <c r="F6"/>
  <c r="D47"/>
  <c r="D40"/>
  <c r="D60"/>
  <c r="F48"/>
  <c r="E18"/>
  <c r="G19"/>
  <c r="J55"/>
  <c r="I20"/>
  <c r="H19"/>
  <c r="L19"/>
  <c r="I11"/>
  <c r="D62"/>
  <c r="D92"/>
  <c r="D85"/>
  <c r="H93"/>
  <c r="C92"/>
  <c r="C94"/>
  <c r="C85"/>
  <c r="C95"/>
  <c r="C65"/>
  <c r="F55"/>
  <c r="I55"/>
  <c r="G55"/>
  <c r="E40"/>
  <c r="E69"/>
  <c r="G70"/>
  <c r="F70"/>
  <c r="I70"/>
  <c r="I19"/>
  <c r="J19"/>
  <c r="H18"/>
  <c r="G18"/>
  <c r="E5"/>
  <c r="F18"/>
  <c r="J70"/>
  <c r="J77"/>
  <c r="I77"/>
  <c r="M18"/>
  <c r="N19"/>
  <c r="L18"/>
  <c r="F47"/>
  <c r="L70"/>
  <c r="N70"/>
  <c r="K69"/>
  <c r="K5"/>
  <c r="K84"/>
  <c r="L69"/>
  <c r="N69"/>
  <c r="M5"/>
  <c r="N18"/>
  <c r="F40"/>
  <c r="G40"/>
  <c r="I40"/>
  <c r="J40"/>
  <c r="D86"/>
  <c r="F86"/>
  <c r="D95"/>
  <c r="D94"/>
  <c r="K60"/>
  <c r="F5"/>
  <c r="G5"/>
  <c r="E60"/>
  <c r="J18"/>
  <c r="H5"/>
  <c r="I18"/>
  <c r="G69"/>
  <c r="I69"/>
  <c r="E84"/>
  <c r="J69"/>
  <c r="F69"/>
  <c r="E93"/>
  <c r="F84"/>
  <c r="G84"/>
  <c r="J84"/>
  <c r="I84"/>
  <c r="I5"/>
  <c r="J5"/>
  <c r="H60"/>
  <c r="E92"/>
  <c r="F92"/>
  <c r="E65"/>
  <c r="G60"/>
  <c r="F60"/>
  <c r="E85"/>
  <c r="E62"/>
  <c r="F62"/>
  <c r="K85"/>
  <c r="L60"/>
  <c r="L84"/>
  <c r="N84"/>
  <c r="L5"/>
  <c r="N5"/>
  <c r="M60"/>
  <c r="M85"/>
  <c r="N60"/>
  <c r="K94"/>
  <c r="E94"/>
  <c r="F94"/>
  <c r="F85"/>
  <c r="G85"/>
  <c r="E95"/>
  <c r="F95"/>
  <c r="F93"/>
  <c r="I93"/>
  <c r="J93"/>
  <c r="H85"/>
  <c r="J60"/>
  <c r="I60"/>
  <c r="H62"/>
  <c r="H92"/>
  <c r="J92"/>
  <c r="I92"/>
  <c r="H95"/>
  <c r="J85"/>
  <c r="I85"/>
  <c r="H94"/>
  <c r="L94"/>
  <c r="I62"/>
  <c r="J62"/>
  <c r="L85"/>
  <c r="N85"/>
  <c r="M94"/>
  <c r="N94"/>
  <c r="I95"/>
  <c r="J95"/>
  <c r="J94"/>
  <c r="I94"/>
</calcChain>
</file>

<file path=xl/sharedStrings.xml><?xml version="1.0" encoding="utf-8"?>
<sst xmlns="http://schemas.openxmlformats.org/spreadsheetml/2006/main" count="109" uniqueCount="101">
  <si>
    <t>18010100-18010400</t>
  </si>
  <si>
    <t>18010500-18010900</t>
  </si>
  <si>
    <t>18011000-18011100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</si>
  <si>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</si>
  <si>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</si>
  <si>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</si>
  <si>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 майно</t>
  </si>
  <si>
    <t>Податок на нерухоме майно, відмінне від земельної ділянки</t>
  </si>
  <si>
    <t>Транспортний податок</t>
  </si>
  <si>
    <t>Туристичний збір</t>
  </si>
  <si>
    <t>Єдиний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</si>
  <si>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</si>
  <si>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</si>
  <si>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</si>
  <si>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</si>
  <si>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</si>
  <si>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</si>
  <si>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</si>
  <si>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</si>
  <si>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</si>
  <si>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</si>
  <si>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</si>
  <si>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</si>
  <si>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</si>
  <si>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</si>
  <si>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</si>
  <si>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</si>
  <si>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</si>
  <si>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</si>
  <si>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</si>
  <si>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</si>
  <si>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</si>
  <si>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</si>
  <si>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</si>
  <si>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>Авансові внески з податку на прибуток</t>
  </si>
  <si>
    <t>Код бюджетної класифікації</t>
  </si>
  <si>
    <t>Назва податку</t>
  </si>
  <si>
    <t>темп росту 2018/2017</t>
  </si>
  <si>
    <t>Загальний фонд</t>
  </si>
  <si>
    <t>Спеціальний фонд</t>
  </si>
  <si>
    <t>СПЕЦІАЛЬНИЙ ФОНД (разом)</t>
  </si>
  <si>
    <t>патенти</t>
  </si>
  <si>
    <t>Плата за землю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</si>
  <si>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</si>
  <si>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</si>
  <si>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</si>
  <si>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</si>
  <si>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</si>
  <si>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</si>
  <si>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</si>
  <si>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</si>
  <si>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</si>
  <si>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</si>
  <si>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Освітня субвенція</t>
  </si>
  <si>
    <t>БЮДЖЕТ (всього з освітньою субвенцією)</t>
  </si>
  <si>
    <t>Загальний фонд (з освітньою субвенцією)</t>
  </si>
  <si>
    <t>130202,130204,240606</t>
  </si>
  <si>
    <t>Адміністративний збір за державну реєстрацію речових прав на нерухоме майно та їх обтяжень.</t>
  </si>
  <si>
    <t>Адміністративний збір за проведення державної реєстрації юридичних осіб, фізхичних осіб-підприємців та громадських формувань</t>
  </si>
  <si>
    <t>темп росту 2019/2018</t>
  </si>
  <si>
    <t>ЗАГАЛЬНИЙ ФОНД (разом без субвенцій)</t>
  </si>
  <si>
    <t>Медична субвенція</t>
  </si>
  <si>
    <t>Збір за провадження деяких видів підприємницької діяльності, який діяв до 01.01.2015р.</t>
  </si>
  <si>
    <t>Екологічний податок</t>
  </si>
  <si>
    <t>БЮДЖЕТ (всього без субвенцій)</t>
  </si>
  <si>
    <t>Довідково. 
Разом бюджет (без соціальних субвенцій та субвенції на інвестиційні проекти)</t>
  </si>
  <si>
    <t>Збір за місця для паркування транспортних засобів</t>
  </si>
  <si>
    <t>Офіційні трансферти</t>
  </si>
  <si>
    <t>Начальник фінансового управління</t>
  </si>
  <si>
    <t>Єдиний податок з юридичних осіб</t>
  </si>
  <si>
    <t>Єдиний податок з фізичних осіб</t>
  </si>
  <si>
    <t>Внутрішні податки на товари та послуги</t>
  </si>
  <si>
    <t>Соціальні субвенції  загального фонду</t>
  </si>
  <si>
    <t>Субвенції  спеціального фонду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</si>
  <si>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</si>
  <si>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О.Ю.Задорожна</t>
  </si>
  <si>
    <t>Загальний фонд з трансфертами</t>
  </si>
  <si>
    <t>Акцизний податок з вироблених в Україні  підакцизних товарів (пальне)</t>
  </si>
  <si>
    <t>Акцизний податок з ввезених на митну територію  України  підакцизних товарів (пальне)</t>
  </si>
  <si>
    <t xml:space="preserve">Акцизний податок з реалізації суб’єктами господарювання роздрібної торгівлі підакцизних товарів </t>
  </si>
  <si>
    <t xml:space="preserve">Податок  на доходи фізичних осіб  </t>
  </si>
  <si>
    <t>Податок на прибуток підприємств  комунальної власності </t>
  </si>
  <si>
    <t>Місцеві податки та збори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</si>
  <si>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пов'язаних з такою державною реєстрацією. </t>
  </si>
  <si>
    <t>Разом бюджет (з трансфертами)</t>
  </si>
  <si>
    <t xml:space="preserve">Порівняння показників доходів бюджету м.Білгорода-Дністровського 2018р., очікуване   2019р. та  прогноз на 2020р. </t>
  </si>
  <si>
    <t>2018
(факт)</t>
  </si>
  <si>
    <t>темп росту очік. 2019/2018</t>
  </si>
  <si>
    <t>2020 (прогноз)</t>
  </si>
  <si>
    <t>темп росту 2020/ очік. 2019</t>
  </si>
  <si>
    <t>відхилення 2020/ очік. 2019 р. грн.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</si>
  <si>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</si>
  <si>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спеціальними водними ресурсами</t>
  </si>
  <si>
    <t>Рентна плата та плата за використання інших природних ресурсів</t>
  </si>
  <si>
    <t>Надходження коштів з рахунків виборчих фондів</t>
  </si>
  <si>
    <t>Інші джерела власних надходжень бюджетних установ</t>
  </si>
  <si>
    <t>Спеціальний фонд з трансфертами</t>
  </si>
  <si>
    <t xml:space="preserve">очікуваний факт  2019 </t>
  </si>
  <si>
    <t>Єдиний податок з сільчькогосподарських товаровиробників</t>
  </si>
  <si>
    <t>2019 
план                                       (з урахуванням змін на 01.11.2019р.)</t>
  </si>
  <si>
    <t xml:space="preserve">Вик. Плану,%
2019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</si>
</sst>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/>
    <xf numFmtId="164" fontId="10" fillId="3" borderId="4" xfId="1" applyNumberFormat="1" applyFont="1" applyFill="1" applyBorder="1" applyAlignment="1" applyProtection="1">
      <alignment vertical="top"/>
      <protection locked="0"/>
    </xf>
    <xf numFmtId="164" fontId="10" fillId="4" borderId="5" xfId="0" applyNumberFormat="1" applyFont="1" applyFill="1" applyBorder="1" applyAlignment="1" applyProtection="1">
      <alignment vertical="center" wrapText="1"/>
      <protection locked="0"/>
    </xf>
    <xf numFmtId="164" fontId="10" fillId="4" borderId="6" xfId="0" applyNumberFormat="1" applyFont="1" applyFill="1" applyBorder="1" applyAlignment="1" applyProtection="1">
      <alignment vertical="center" wrapText="1"/>
      <protection locked="0"/>
    </xf>
    <xf numFmtId="164" fontId="10" fillId="4" borderId="7" xfId="0" applyNumberFormat="1" applyFont="1" applyFill="1" applyBorder="1" applyAlignment="1" applyProtection="1">
      <alignment vertical="center" wrapText="1"/>
      <protection locked="0"/>
    </xf>
    <xf numFmtId="164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Alignment="1"/>
    <xf numFmtId="0" fontId="16" fillId="0" borderId="0" xfId="0" applyFont="1" applyAlignme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9" xfId="1" applyNumberFormat="1" applyFont="1" applyFill="1" applyBorder="1" applyAlignment="1" applyProtection="1">
      <alignment horizontal="center"/>
      <protection locked="0"/>
    </xf>
    <xf numFmtId="164" fontId="10" fillId="6" borderId="4" xfId="1" applyNumberFormat="1" applyFont="1" applyFill="1" applyBorder="1" applyAlignment="1" applyProtection="1">
      <protection locked="0"/>
    </xf>
    <xf numFmtId="164" fontId="10" fillId="6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/>
    <xf numFmtId="164" fontId="10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/>
      <protection locked="0"/>
    </xf>
    <xf numFmtId="16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0" applyNumberFormat="1" applyFont="1" applyBorder="1" applyAlignment="1">
      <alignment horizontal="right" vertical="center"/>
    </xf>
    <xf numFmtId="164" fontId="14" fillId="5" borderId="8" xfId="1" applyNumberFormat="1" applyFont="1" applyFill="1" applyBorder="1" applyAlignment="1" applyProtection="1">
      <alignment horizontal="right" vertical="center" wrapText="1"/>
      <protection locked="0"/>
    </xf>
    <xf numFmtId="164" fontId="9" fillId="2" borderId="8" xfId="0" applyNumberFormat="1" applyFont="1" applyFill="1" applyBorder="1" applyAlignment="1">
      <alignment horizontal="right" vertical="center"/>
    </xf>
    <xf numFmtId="16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5" borderId="8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1" fillId="5" borderId="8" xfId="0" applyNumberFormat="1" applyFont="1" applyFill="1" applyBorder="1" applyAlignment="1">
      <alignment horizontal="right" vertical="center"/>
    </xf>
    <xf numFmtId="0" fontId="15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8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right" vertical="center"/>
    </xf>
    <xf numFmtId="164" fontId="12" fillId="0" borderId="8" xfId="0" applyNumberFormat="1" applyFont="1" applyBorder="1" applyAlignment="1">
      <alignment horizontal="right" vertical="center"/>
    </xf>
    <xf numFmtId="164" fontId="10" fillId="7" borderId="8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8" xfId="0" applyNumberFormat="1" applyFont="1" applyBorder="1" applyAlignment="1">
      <alignment horizontal="center" vertical="center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" applyNumberFormat="1" applyFont="1" applyFill="1" applyBorder="1" applyAlignment="1" applyProtection="1">
      <alignment horizontal="center" vertical="center"/>
      <protection locked="0"/>
    </xf>
    <xf numFmtId="0" fontId="10" fillId="6" borderId="10" xfId="1" applyNumberFormat="1" applyFont="1" applyFill="1" applyBorder="1" applyAlignment="1" applyProtection="1">
      <alignment horizontal="center" vertical="center"/>
      <protection locked="0"/>
    </xf>
    <xf numFmtId="164" fontId="10" fillId="6" borderId="8" xfId="1" applyNumberFormat="1" applyFont="1" applyFill="1" applyBorder="1" applyAlignment="1" applyProtection="1">
      <alignment horizontal="left" vertical="center" wrapText="1"/>
      <protection locked="0"/>
    </xf>
    <xf numFmtId="164" fontId="10" fillId="6" borderId="8" xfId="1" applyNumberFormat="1" applyFont="1" applyFill="1" applyBorder="1" applyAlignment="1" applyProtection="1">
      <alignment horizontal="center" vertical="center" wrapText="1"/>
      <protection locked="0"/>
    </xf>
    <xf numFmtId="164" fontId="11" fillId="6" borderId="8" xfId="0" applyNumberFormat="1" applyFont="1" applyFill="1" applyBorder="1" applyAlignment="1">
      <alignment horizontal="center" vertical="center"/>
    </xf>
    <xf numFmtId="164" fontId="10" fillId="3" borderId="8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Border="1" applyAlignment="1">
      <alignment horizontal="center" vertical="center"/>
    </xf>
    <xf numFmtId="0" fontId="13" fillId="0" borderId="10" xfId="1" applyNumberFormat="1" applyFont="1" applyFill="1" applyBorder="1" applyAlignment="1" applyProtection="1">
      <alignment horizontal="center" vertical="center"/>
      <protection locked="0"/>
    </xf>
    <xf numFmtId="164" fontId="13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13" fillId="2" borderId="8" xfId="1" applyNumberFormat="1" applyFont="1" applyFill="1" applyBorder="1" applyAlignment="1" applyProtection="1">
      <alignment horizontal="right" vertical="center" wrapText="1"/>
      <protection locked="0"/>
    </xf>
    <xf numFmtId="164" fontId="10" fillId="4" borderId="7" xfId="1" applyNumberFormat="1" applyFont="1" applyFill="1" applyBorder="1" applyAlignment="1" applyProtection="1">
      <alignment horizontal="center" vertical="center"/>
      <protection locked="0"/>
    </xf>
    <xf numFmtId="164" fontId="10" fillId="4" borderId="8" xfId="1" applyNumberFormat="1" applyFont="1" applyFill="1" applyBorder="1" applyAlignment="1" applyProtection="1">
      <alignment horizontal="left" vertical="center" wrapText="1"/>
      <protection locked="0"/>
    </xf>
    <xf numFmtId="164" fontId="10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4" borderId="8" xfId="0" applyNumberFormat="1" applyFont="1" applyFill="1" applyBorder="1" applyAlignment="1">
      <alignment horizontal="right" vertical="center"/>
    </xf>
    <xf numFmtId="164" fontId="10" fillId="4" borderId="6" xfId="1" applyNumberFormat="1" applyFont="1" applyFill="1" applyBorder="1" applyAlignment="1" applyProtection="1">
      <alignment horizontal="center" vertical="center"/>
      <protection locked="0"/>
    </xf>
    <xf numFmtId="164" fontId="10" fillId="4" borderId="6" xfId="1" applyNumberFormat="1" applyFont="1" applyFill="1" applyBorder="1" applyAlignment="1" applyProtection="1">
      <alignment horizontal="left" vertical="center" wrapText="1"/>
      <protection locked="0"/>
    </xf>
    <xf numFmtId="164" fontId="10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11" fillId="4" borderId="6" xfId="0" applyNumberFormat="1" applyFont="1" applyFill="1" applyBorder="1" applyAlignment="1">
      <alignment horizontal="right" vertical="center"/>
    </xf>
    <xf numFmtId="164" fontId="10" fillId="4" borderId="7" xfId="1" applyNumberFormat="1" applyFont="1" applyFill="1" applyBorder="1" applyAlignment="1" applyProtection="1">
      <alignment horizontal="right" vertical="center" wrapText="1"/>
      <protection locked="0"/>
    </xf>
    <xf numFmtId="164" fontId="13" fillId="5" borderId="8" xfId="1" applyNumberFormat="1" applyFont="1" applyFill="1" applyBorder="1" applyAlignment="1" applyProtection="1">
      <alignment horizontal="right" vertical="center" wrapText="1"/>
      <protection locked="0"/>
    </xf>
    <xf numFmtId="164" fontId="10" fillId="2" borderId="8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8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8" xfId="1" applyNumberFormat="1" applyFont="1" applyFill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8" xfId="1" applyNumberFormat="1" applyFont="1" applyFill="1" applyBorder="1" applyAlignment="1" applyProtection="1">
      <alignment horizontal="center" vertical="center"/>
      <protection locked="0"/>
    </xf>
    <xf numFmtId="4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5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17" fillId="4" borderId="0" xfId="1" applyNumberFormat="1" applyFont="1" applyFill="1" applyBorder="1" applyAlignment="1" applyProtection="1">
      <alignment horizontal="right" vertical="center" wrapText="1"/>
      <protection locked="0"/>
    </xf>
    <xf numFmtId="165" fontId="17" fillId="4" borderId="0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/>
    <xf numFmtId="164" fontId="10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10" fillId="4" borderId="11" xfId="1" applyNumberFormat="1" applyFont="1" applyFill="1" applyBorder="1" applyAlignment="1" applyProtection="1">
      <alignment horizontal="center" vertical="center"/>
      <protection locked="0"/>
    </xf>
    <xf numFmtId="164" fontId="10" fillId="4" borderId="12" xfId="1" applyNumberFormat="1" applyFont="1" applyFill="1" applyBorder="1" applyAlignment="1" applyProtection="1">
      <alignment horizontal="right" vertical="center" wrapText="1"/>
      <protection locked="0"/>
    </xf>
    <xf numFmtId="164" fontId="10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12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0" fontId="14" fillId="6" borderId="14" xfId="1" applyNumberFormat="1" applyFont="1" applyFill="1" applyBorder="1" applyAlignment="1" applyProtection="1">
      <alignment horizontal="center" vertical="center"/>
      <protection locked="0"/>
    </xf>
    <xf numFmtId="164" fontId="14" fillId="6" borderId="15" xfId="1" applyNumberFormat="1" applyFont="1" applyFill="1" applyBorder="1" applyAlignment="1" applyProtection="1">
      <alignment horizontal="left" vertical="center" wrapText="1"/>
      <protection locked="0"/>
    </xf>
    <xf numFmtId="164" fontId="14" fillId="6" borderId="15" xfId="1" applyNumberFormat="1" applyFont="1" applyFill="1" applyBorder="1" applyAlignment="1" applyProtection="1">
      <alignment horizontal="center" vertical="center" wrapText="1"/>
      <protection locked="0"/>
    </xf>
    <xf numFmtId="164" fontId="9" fillId="6" borderId="15" xfId="0" applyNumberFormat="1" applyFont="1" applyFill="1" applyBorder="1" applyAlignment="1">
      <alignment horizontal="center" vertical="center"/>
    </xf>
    <xf numFmtId="164" fontId="15" fillId="6" borderId="15" xfId="1" applyNumberFormat="1" applyFont="1" applyFill="1" applyBorder="1" applyAlignment="1" applyProtection="1">
      <alignment horizontal="center" vertical="center" wrapText="1"/>
      <protection locked="0"/>
    </xf>
    <xf numFmtId="164" fontId="10" fillId="4" borderId="4" xfId="1" applyNumberFormat="1" applyFont="1" applyFill="1" applyBorder="1" applyAlignment="1" applyProtection="1">
      <alignment horizontal="center" vertical="center" wrapText="1"/>
      <protection locked="0"/>
    </xf>
    <xf numFmtId="165" fontId="10" fillId="4" borderId="11" xfId="1" applyNumberFormat="1" applyFont="1" applyFill="1" applyBorder="1" applyAlignment="1" applyProtection="1">
      <alignment horizontal="center" vertical="center"/>
      <protection locked="0"/>
    </xf>
    <xf numFmtId="165" fontId="10" fillId="4" borderId="12" xfId="1" applyNumberFormat="1" applyFont="1" applyFill="1" applyBorder="1" applyAlignment="1" applyProtection="1">
      <alignment horizontal="left" vertical="center" wrapText="1"/>
      <protection locked="0"/>
    </xf>
    <xf numFmtId="164" fontId="10" fillId="4" borderId="13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6" xfId="1" applyNumberFormat="1" applyFont="1" applyFill="1" applyBorder="1" applyAlignment="1" applyProtection="1">
      <alignment horizontal="center" vertical="center"/>
      <protection locked="0"/>
    </xf>
    <xf numFmtId="165" fontId="2" fillId="4" borderId="4" xfId="1" applyNumberFormat="1" applyFont="1" applyFill="1" applyBorder="1" applyAlignment="1" applyProtection="1">
      <alignment horizontal="left" vertical="center" wrapText="1"/>
      <protection locked="0"/>
    </xf>
    <xf numFmtId="165" fontId="2" fillId="4" borderId="4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164" fontId="9" fillId="6" borderId="4" xfId="0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15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2" fillId="8" borderId="11" xfId="1" applyNumberFormat="1" applyFont="1" applyFill="1" applyBorder="1" applyAlignment="1" applyProtection="1">
      <alignment horizontal="center" vertical="center"/>
      <protection locked="0"/>
    </xf>
    <xf numFmtId="165" fontId="17" fillId="8" borderId="12" xfId="1" applyNumberFormat="1" applyFont="1" applyFill="1" applyBorder="1" applyAlignment="1" applyProtection="1">
      <alignment horizontal="left" vertical="center" wrapText="1"/>
      <protection locked="0"/>
    </xf>
    <xf numFmtId="164" fontId="2" fillId="8" borderId="12" xfId="1" applyNumberFormat="1" applyFont="1" applyFill="1" applyBorder="1" applyAlignment="1" applyProtection="1">
      <alignment horizontal="center" vertical="center" wrapText="1"/>
      <protection locked="0"/>
    </xf>
    <xf numFmtId="4" fontId="2" fillId="8" borderId="12" xfId="1" applyNumberFormat="1" applyFont="1" applyFill="1" applyBorder="1" applyAlignment="1" applyProtection="1">
      <alignment horizontal="center" vertical="center" wrapText="1"/>
      <protection locked="0"/>
    </xf>
    <xf numFmtId="4" fontId="2" fillId="8" borderId="13" xfId="1" applyNumberFormat="1" applyFont="1" applyFill="1" applyBorder="1" applyAlignment="1" applyProtection="1">
      <alignment horizontal="center" vertical="center" wrapText="1"/>
      <protection locked="0"/>
    </xf>
    <xf numFmtId="164" fontId="17" fillId="4" borderId="7" xfId="1" applyNumberFormat="1" applyFont="1" applyFill="1" applyBorder="1" applyAlignment="1" applyProtection="1">
      <alignment horizontal="right" vertical="center" wrapText="1"/>
      <protection locked="0"/>
    </xf>
    <xf numFmtId="165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17" fillId="8" borderId="12" xfId="1" applyNumberFormat="1" applyFont="1" applyFill="1" applyBorder="1" applyAlignment="1" applyProtection="1">
      <alignment horizontal="center" vertical="center" wrapText="1"/>
      <protection locked="0"/>
    </xf>
    <xf numFmtId="164" fontId="17" fillId="8" borderId="12" xfId="1" applyNumberFormat="1" applyFont="1" applyFill="1" applyBorder="1" applyAlignment="1" applyProtection="1">
      <alignment horizontal="right" vertical="center" wrapText="1"/>
      <protection locked="0"/>
    </xf>
    <xf numFmtId="165" fontId="22" fillId="8" borderId="11" xfId="1" applyNumberFormat="1" applyFont="1" applyFill="1" applyBorder="1" applyAlignment="1" applyProtection="1">
      <alignment horizontal="center" vertical="center"/>
      <protection locked="0"/>
    </xf>
    <xf numFmtId="165" fontId="21" fillId="8" borderId="12" xfId="1" applyNumberFormat="1" applyFont="1" applyFill="1" applyBorder="1" applyAlignment="1" applyProtection="1">
      <alignment horizontal="left" vertical="center" wrapText="1"/>
      <protection locked="0"/>
    </xf>
    <xf numFmtId="164" fontId="21" fillId="8" borderId="12" xfId="1" applyNumberFormat="1" applyFont="1" applyFill="1" applyBorder="1" applyAlignment="1" applyProtection="1">
      <alignment horizontal="center" vertical="center" wrapText="1"/>
      <protection locked="0"/>
    </xf>
    <xf numFmtId="166" fontId="17" fillId="8" borderId="12" xfId="1" applyNumberFormat="1" applyFont="1" applyFill="1" applyBorder="1" applyAlignment="1" applyProtection="1">
      <alignment horizontal="right" vertical="center" wrapText="1"/>
      <protection locked="0"/>
    </xf>
    <xf numFmtId="166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10" fillId="6" borderId="8" xfId="1" applyNumberFormat="1" applyFont="1" applyFill="1" applyBorder="1" applyAlignment="1" applyProtection="1">
      <alignment horizontal="center" vertical="center" wrapText="1"/>
      <protection locked="0"/>
    </xf>
    <xf numFmtId="166" fontId="21" fillId="8" borderId="12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0" applyNumberFormat="1" applyFont="1" applyBorder="1" applyAlignment="1">
      <alignment horizontal="center" vertical="center"/>
    </xf>
    <xf numFmtId="164" fontId="14" fillId="5" borderId="8" xfId="1" applyNumberFormat="1" applyFont="1" applyFill="1" applyBorder="1" applyAlignment="1" applyProtection="1">
      <alignment horizontal="center" vertical="center" wrapText="1"/>
      <protection locked="0"/>
    </xf>
    <xf numFmtId="166" fontId="9" fillId="2" borderId="8" xfId="0" applyNumberFormat="1" applyFont="1" applyFill="1" applyBorder="1" applyAlignment="1">
      <alignment horizontal="center" vertical="center"/>
    </xf>
    <xf numFmtId="164" fontId="10" fillId="4" borderId="17" xfId="1" applyNumberFormat="1" applyFont="1" applyFill="1" applyBorder="1" applyAlignment="1" applyProtection="1">
      <alignment horizontal="left" vertical="center" wrapText="1"/>
      <protection locked="0"/>
    </xf>
    <xf numFmtId="164" fontId="11" fillId="4" borderId="4" xfId="0" applyNumberFormat="1" applyFont="1" applyFill="1" applyBorder="1" applyAlignment="1">
      <alignment horizontal="right" vertical="center"/>
    </xf>
    <xf numFmtId="164" fontId="10" fillId="4" borderId="16" xfId="1" applyNumberFormat="1" applyFont="1" applyFill="1" applyBorder="1" applyAlignment="1" applyProtection="1">
      <alignment horizontal="center" vertical="center"/>
      <protection locked="0"/>
    </xf>
    <xf numFmtId="164" fontId="10" fillId="4" borderId="4" xfId="1" applyNumberFormat="1" applyFont="1" applyFill="1" applyBorder="1" applyAlignment="1" applyProtection="1">
      <alignment horizontal="left" vertical="center" wrapText="1"/>
      <protection locked="0"/>
    </xf>
    <xf numFmtId="166" fontId="21" fillId="8" borderId="13" xfId="1" applyNumberFormat="1" applyFont="1" applyFill="1" applyBorder="1" applyAlignment="1" applyProtection="1">
      <alignment horizontal="center" vertical="center" wrapText="1"/>
      <protection locked="0"/>
    </xf>
    <xf numFmtId="166" fontId="17" fillId="8" borderId="13" xfId="1" applyNumberFormat="1" applyFont="1" applyFill="1" applyBorder="1" applyAlignment="1" applyProtection="1">
      <alignment horizontal="center" vertical="center" wrapText="1"/>
      <protection locked="0"/>
    </xf>
    <xf numFmtId="166" fontId="10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4" fontId="17" fillId="4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огноз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9"/>
  <sheetViews>
    <sheetView tabSelected="1" view="pageBreakPreview" zoomScale="70" zoomScaleNormal="80" zoomScaleSheetLayoutView="70" workbookViewId="0">
      <pane xSplit="2" ySplit="4" topLeftCell="D77" activePane="bottomRight" state="frozen"/>
      <selection pane="topRight" activeCell="C1" sqref="C1"/>
      <selection pane="bottomLeft" activeCell="A5" sqref="A5"/>
      <selection pane="bottomRight" activeCell="H81" sqref="H81"/>
    </sheetView>
  </sheetViews>
  <sheetFormatPr defaultRowHeight="15"/>
  <cols>
    <col min="1" max="1" width="17.28515625" customWidth="1"/>
    <col min="2" max="2" width="55.140625" customWidth="1"/>
    <col min="3" max="3" width="22.42578125" customWidth="1"/>
    <col min="4" max="4" width="21.5703125" customWidth="1"/>
    <col min="5" max="5" width="24.140625" customWidth="1"/>
    <col min="6" max="6" width="17.42578125" customWidth="1"/>
    <col min="7" max="7" width="15.5703125" customWidth="1"/>
    <col min="8" max="8" width="24.5703125" customWidth="1"/>
    <col min="9" max="9" width="13.7109375" customWidth="1"/>
    <col min="10" max="10" width="27.28515625" customWidth="1"/>
    <col min="11" max="11" width="14.5703125" hidden="1" customWidth="1"/>
    <col min="12" max="12" width="14" hidden="1" customWidth="1"/>
    <col min="13" max="13" width="14.5703125" hidden="1" customWidth="1"/>
    <col min="14" max="14" width="14" hidden="1" customWidth="1"/>
  </cols>
  <sheetData>
    <row r="1" spans="1:16" ht="23.25">
      <c r="A1" s="98" t="s">
        <v>85</v>
      </c>
      <c r="B1" s="98"/>
      <c r="C1" s="98"/>
      <c r="D1" s="98"/>
      <c r="E1" s="98"/>
      <c r="F1" s="98"/>
      <c r="G1" s="98"/>
      <c r="H1" s="98"/>
      <c r="I1" s="98"/>
      <c r="J1" s="99"/>
      <c r="K1" s="98"/>
      <c r="L1" s="98"/>
      <c r="M1" s="98"/>
      <c r="N1" s="98"/>
      <c r="O1" s="100"/>
      <c r="P1" s="100"/>
    </row>
    <row r="2" spans="1:16" ht="26.25" thickBot="1">
      <c r="A2" s="20"/>
      <c r="B2" s="19"/>
      <c r="C2" s="15"/>
      <c r="D2" s="15"/>
      <c r="E2" s="15"/>
      <c r="F2" s="15"/>
      <c r="G2" s="15"/>
      <c r="H2" s="16"/>
      <c r="I2" s="15"/>
      <c r="J2" s="15"/>
      <c r="K2" s="17"/>
      <c r="L2" s="18"/>
      <c r="M2" s="17"/>
      <c r="N2" s="6"/>
    </row>
    <row r="3" spans="1:16" ht="99" customHeight="1">
      <c r="A3" s="1" t="s">
        <v>35</v>
      </c>
      <c r="B3" s="3" t="s">
        <v>36</v>
      </c>
      <c r="C3" s="3" t="s">
        <v>86</v>
      </c>
      <c r="D3" s="3" t="s">
        <v>99</v>
      </c>
      <c r="E3" s="7" t="s">
        <v>97</v>
      </c>
      <c r="F3" s="3" t="s">
        <v>100</v>
      </c>
      <c r="G3" s="3" t="s">
        <v>87</v>
      </c>
      <c r="H3" s="7" t="s">
        <v>88</v>
      </c>
      <c r="I3" s="3" t="s">
        <v>89</v>
      </c>
      <c r="J3" s="3" t="s">
        <v>90</v>
      </c>
      <c r="K3" s="3">
        <v>2018</v>
      </c>
      <c r="L3" s="3" t="s">
        <v>37</v>
      </c>
      <c r="M3" s="3">
        <v>2019</v>
      </c>
      <c r="N3" s="4" t="s">
        <v>59</v>
      </c>
    </row>
    <row r="4" spans="1:16" ht="26.25" customHeight="1">
      <c r="A4" s="154" t="s">
        <v>38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6" ht="34.5" customHeight="1">
      <c r="A5" s="23">
        <v>10000000</v>
      </c>
      <c r="B5" s="24" t="s">
        <v>3</v>
      </c>
      <c r="C5" s="28">
        <f>C6+C14+C18+C11</f>
        <v>220848741.12</v>
      </c>
      <c r="D5" s="28">
        <f>D6+D14+D18+D11</f>
        <v>249534700</v>
      </c>
      <c r="E5" s="28">
        <f>E6+E14+E18+E11</f>
        <v>248027308</v>
      </c>
      <c r="F5" s="28">
        <f>E5/D5*100</f>
        <v>99.395918884227314</v>
      </c>
      <c r="G5" s="28">
        <f>E5/C5*100</f>
        <v>112.3064169359391</v>
      </c>
      <c r="H5" s="28">
        <f>H6+H14+H18+H11</f>
        <v>269145500</v>
      </c>
      <c r="I5" s="28">
        <f t="shared" ref="I5:I11" si="0">H5/E5*100</f>
        <v>108.51446244782046</v>
      </c>
      <c r="J5" s="28">
        <f t="shared" ref="J5:J43" si="1">H5-E5</f>
        <v>21118192</v>
      </c>
      <c r="K5" s="9" t="e">
        <f>K6+K14+K18+#REF!</f>
        <v>#REF!</v>
      </c>
      <c r="L5" s="9" t="e">
        <f>K5/H5*100</f>
        <v>#REF!</v>
      </c>
      <c r="M5" s="9" t="e">
        <f>M6+M14+M18+#REF!</f>
        <v>#REF!</v>
      </c>
      <c r="N5" s="9" t="e">
        <f>M5/K5*100</f>
        <v>#REF!</v>
      </c>
    </row>
    <row r="6" spans="1:16" s="2" customFormat="1" ht="72.75" customHeight="1">
      <c r="A6" s="29">
        <v>11000000</v>
      </c>
      <c r="B6" s="30" t="s">
        <v>4</v>
      </c>
      <c r="C6" s="31">
        <f>C7+C8</f>
        <v>139680048.80000001</v>
      </c>
      <c r="D6" s="31">
        <f>D7+D8</f>
        <v>163305700</v>
      </c>
      <c r="E6" s="32">
        <f>E7+E8</f>
        <v>159795000</v>
      </c>
      <c r="F6" s="31">
        <f>E6/D6*100</f>
        <v>97.850228130432683</v>
      </c>
      <c r="G6" s="31">
        <f>E6/C6*100</f>
        <v>114.40073322769342</v>
      </c>
      <c r="H6" s="32">
        <f>H7+H8</f>
        <v>179400000</v>
      </c>
      <c r="I6" s="31">
        <f t="shared" si="0"/>
        <v>112.26884445696048</v>
      </c>
      <c r="J6" s="31">
        <f t="shared" si="1"/>
        <v>19605000</v>
      </c>
      <c r="K6" s="33">
        <f>K7+K8</f>
        <v>229560</v>
      </c>
      <c r="L6" s="33">
        <f>K6/H6*100</f>
        <v>0.12795986622073577</v>
      </c>
      <c r="M6" s="33">
        <f>M7+M8</f>
        <v>241491.9</v>
      </c>
      <c r="N6" s="33">
        <f>M6/K6*100</f>
        <v>105.19772608468374</v>
      </c>
    </row>
    <row r="7" spans="1:16" ht="28.5" customHeight="1">
      <c r="A7" s="34">
        <v>11010000</v>
      </c>
      <c r="B7" s="26" t="s">
        <v>80</v>
      </c>
      <c r="C7" s="35">
        <v>139479682.40000001</v>
      </c>
      <c r="D7" s="35">
        <v>162718400</v>
      </c>
      <c r="E7" s="36">
        <v>159195000</v>
      </c>
      <c r="F7" s="37">
        <f>E7/D7*100</f>
        <v>97.834664057660348</v>
      </c>
      <c r="G7" s="37">
        <f>E7/C7*100</f>
        <v>114.13490284804375</v>
      </c>
      <c r="H7" s="36">
        <v>179200000</v>
      </c>
      <c r="I7" s="38">
        <f t="shared" si="0"/>
        <v>112.56634944564843</v>
      </c>
      <c r="J7" s="38">
        <f t="shared" si="1"/>
        <v>20005000</v>
      </c>
      <c r="K7" s="39">
        <v>229460</v>
      </c>
      <c r="L7" s="40">
        <f>K7/H7*100</f>
        <v>0.128046875</v>
      </c>
      <c r="M7" s="39">
        <v>241391.9</v>
      </c>
      <c r="N7" s="40">
        <f>M7/K7*100</f>
        <v>105.1999912838839</v>
      </c>
    </row>
    <row r="8" spans="1:16" ht="29.25" customHeight="1">
      <c r="A8" s="29">
        <v>11020000</v>
      </c>
      <c r="B8" s="30" t="s">
        <v>5</v>
      </c>
      <c r="C8" s="31">
        <f>SUM(C9:C10)</f>
        <v>200366.4</v>
      </c>
      <c r="D8" s="31">
        <f>SUM(D9:D10)</f>
        <v>587300</v>
      </c>
      <c r="E8" s="32">
        <f>SUM(E9:E10)</f>
        <v>600000</v>
      </c>
      <c r="F8" s="41">
        <v>0</v>
      </c>
      <c r="G8" s="41">
        <v>0</v>
      </c>
      <c r="H8" s="32">
        <f>SUM(H9:H10)</f>
        <v>200000</v>
      </c>
      <c r="I8" s="41">
        <f t="shared" si="0"/>
        <v>33.333333333333329</v>
      </c>
      <c r="J8" s="41">
        <f t="shared" si="1"/>
        <v>-400000</v>
      </c>
      <c r="K8" s="42">
        <f>SUM(K9:K10)</f>
        <v>100</v>
      </c>
      <c r="L8" s="43">
        <f>K8/H8*100</f>
        <v>0.05</v>
      </c>
      <c r="M8" s="42">
        <f>SUM(M9:M10)</f>
        <v>100</v>
      </c>
      <c r="N8" s="42">
        <f>M8/K8*100</f>
        <v>100</v>
      </c>
    </row>
    <row r="9" spans="1:16" ht="47.25" customHeight="1">
      <c r="A9" s="34">
        <v>11020200</v>
      </c>
      <c r="B9" s="26" t="s">
        <v>81</v>
      </c>
      <c r="C9" s="35">
        <v>200366.4</v>
      </c>
      <c r="D9" s="35">
        <v>587300</v>
      </c>
      <c r="E9" s="36">
        <v>600000</v>
      </c>
      <c r="F9" s="37">
        <f t="shared" ref="F9:F22" si="2">E9/D9*100</f>
        <v>102.1624382768602</v>
      </c>
      <c r="G9" s="38">
        <f>E9/C9*100</f>
        <v>299.45140502599241</v>
      </c>
      <c r="H9" s="36">
        <v>200000</v>
      </c>
      <c r="I9" s="37">
        <f t="shared" si="0"/>
        <v>33.333333333333329</v>
      </c>
      <c r="J9" s="37">
        <f t="shared" si="1"/>
        <v>-400000</v>
      </c>
      <c r="K9" s="39">
        <v>100</v>
      </c>
      <c r="L9" s="39">
        <f>K9/H9*100</f>
        <v>0.05</v>
      </c>
      <c r="M9" s="39">
        <v>100</v>
      </c>
      <c r="N9" s="44">
        <f>M9/K9*100</f>
        <v>100</v>
      </c>
    </row>
    <row r="10" spans="1:16" ht="45.75" hidden="1" customHeight="1">
      <c r="A10" s="34">
        <v>11023200</v>
      </c>
      <c r="B10" s="26" t="s">
        <v>34</v>
      </c>
      <c r="C10" s="35">
        <v>0</v>
      </c>
      <c r="D10" s="35">
        <v>0</v>
      </c>
      <c r="E10" s="36">
        <v>0</v>
      </c>
      <c r="F10" s="37" t="e">
        <f t="shared" si="2"/>
        <v>#DIV/0!</v>
      </c>
      <c r="G10" s="38" t="e">
        <f>E10/C10*100</f>
        <v>#DIV/0!</v>
      </c>
      <c r="H10" s="45">
        <v>0</v>
      </c>
      <c r="I10" s="37" t="e">
        <f t="shared" si="0"/>
        <v>#DIV/0!</v>
      </c>
      <c r="J10" s="37">
        <f t="shared" si="1"/>
        <v>0</v>
      </c>
      <c r="K10" s="40">
        <v>0</v>
      </c>
      <c r="L10" s="40">
        <v>0</v>
      </c>
      <c r="M10" s="40"/>
      <c r="N10" s="46">
        <v>0</v>
      </c>
    </row>
    <row r="11" spans="1:16" ht="33.75" customHeight="1">
      <c r="A11" s="29">
        <v>13000000</v>
      </c>
      <c r="B11" s="30" t="s">
        <v>93</v>
      </c>
      <c r="C11" s="31">
        <f>C13+C12</f>
        <v>116.34</v>
      </c>
      <c r="D11" s="31">
        <f>D13</f>
        <v>46000</v>
      </c>
      <c r="E11" s="32">
        <f>E13</f>
        <v>60000</v>
      </c>
      <c r="F11" s="37">
        <f t="shared" si="2"/>
        <v>130.43478260869566</v>
      </c>
      <c r="G11" s="38">
        <f>E11/C11*100</f>
        <v>51572.975760701389</v>
      </c>
      <c r="H11" s="32">
        <f>H13</f>
        <v>60000</v>
      </c>
      <c r="I11" s="37">
        <f t="shared" si="0"/>
        <v>100</v>
      </c>
      <c r="J11" s="37">
        <f t="shared" si="1"/>
        <v>0</v>
      </c>
      <c r="K11" s="40"/>
      <c r="L11" s="40"/>
      <c r="M11" s="40"/>
      <c r="N11" s="46"/>
    </row>
    <row r="12" spans="1:16" ht="38.25" customHeight="1">
      <c r="A12" s="34">
        <v>13020100</v>
      </c>
      <c r="B12" s="26" t="s">
        <v>92</v>
      </c>
      <c r="C12" s="35">
        <v>116.34</v>
      </c>
      <c r="D12" s="35"/>
      <c r="E12" s="36"/>
      <c r="F12" s="37"/>
      <c r="G12" s="38"/>
      <c r="H12" s="45"/>
      <c r="I12" s="37"/>
      <c r="J12" s="37">
        <f t="shared" si="1"/>
        <v>0</v>
      </c>
      <c r="K12" s="40"/>
      <c r="L12" s="40"/>
      <c r="M12" s="40"/>
      <c r="N12" s="46"/>
    </row>
    <row r="13" spans="1:16" ht="53.25" customHeight="1">
      <c r="A13" s="34">
        <v>13030100</v>
      </c>
      <c r="B13" s="26" t="s">
        <v>91</v>
      </c>
      <c r="C13" s="35"/>
      <c r="D13" s="35">
        <v>46000</v>
      </c>
      <c r="E13" s="36">
        <v>60000</v>
      </c>
      <c r="F13" s="37">
        <f t="shared" si="2"/>
        <v>130.43478260869566</v>
      </c>
      <c r="G13" s="38"/>
      <c r="H13" s="36">
        <v>60000</v>
      </c>
      <c r="I13" s="37">
        <f>H13/E13*100</f>
        <v>100</v>
      </c>
      <c r="J13" s="37">
        <f t="shared" si="1"/>
        <v>0</v>
      </c>
      <c r="K13" s="40"/>
      <c r="L13" s="40"/>
      <c r="M13" s="40"/>
      <c r="N13" s="46"/>
    </row>
    <row r="14" spans="1:16" ht="30.75" customHeight="1">
      <c r="A14" s="29">
        <v>14000000</v>
      </c>
      <c r="B14" s="30" t="s">
        <v>71</v>
      </c>
      <c r="C14" s="31">
        <f>C15+C16+C17</f>
        <v>12716922.600000001</v>
      </c>
      <c r="D14" s="31">
        <f>D15+D16+D17</f>
        <v>12743500</v>
      </c>
      <c r="E14" s="32">
        <f>E15+E16+E17</f>
        <v>12314076</v>
      </c>
      <c r="F14" s="47">
        <f t="shared" si="2"/>
        <v>96.630250716051322</v>
      </c>
      <c r="G14" s="41">
        <f t="shared" ref="G14:G22" si="3">E14/C14*100</f>
        <v>96.832200582867429</v>
      </c>
      <c r="H14" s="48">
        <f>H15+H16+H17</f>
        <v>12721800</v>
      </c>
      <c r="I14" s="41">
        <f t="shared" ref="I14:I31" si="4">H14/E14*100</f>
        <v>103.31104014625214</v>
      </c>
      <c r="J14" s="47">
        <f t="shared" si="1"/>
        <v>407724</v>
      </c>
      <c r="K14" s="43">
        <v>25000</v>
      </c>
      <c r="L14" s="43">
        <f>K14/H14*100</f>
        <v>0.19651307204955273</v>
      </c>
      <c r="M14" s="43">
        <v>25500</v>
      </c>
      <c r="N14" s="43">
        <f>M14/K14*100</f>
        <v>102</v>
      </c>
    </row>
    <row r="15" spans="1:16" ht="45.75" customHeight="1">
      <c r="A15" s="34">
        <v>14021900</v>
      </c>
      <c r="B15" s="26" t="s">
        <v>77</v>
      </c>
      <c r="C15" s="35">
        <v>1188036.7</v>
      </c>
      <c r="D15" s="35">
        <v>1200000</v>
      </c>
      <c r="E15" s="36">
        <v>1041338</v>
      </c>
      <c r="F15" s="37">
        <f t="shared" si="2"/>
        <v>86.778166666666664</v>
      </c>
      <c r="G15" s="38">
        <f t="shared" si="3"/>
        <v>87.652006036513868</v>
      </c>
      <c r="H15" s="36">
        <v>1000000</v>
      </c>
      <c r="I15" s="38">
        <f t="shared" si="4"/>
        <v>96.030299480091969</v>
      </c>
      <c r="J15" s="37">
        <f t="shared" si="1"/>
        <v>-41338</v>
      </c>
      <c r="K15" s="43"/>
      <c r="L15" s="43"/>
      <c r="M15" s="43"/>
      <c r="N15" s="43"/>
    </row>
    <row r="16" spans="1:16" ht="60" customHeight="1">
      <c r="A16" s="34">
        <v>14031900</v>
      </c>
      <c r="B16" s="26" t="s">
        <v>78</v>
      </c>
      <c r="C16" s="35">
        <v>4874774.4000000004</v>
      </c>
      <c r="D16" s="35">
        <v>4600000</v>
      </c>
      <c r="E16" s="36">
        <v>4057858</v>
      </c>
      <c r="F16" s="37">
        <f t="shared" si="2"/>
        <v>88.214304347826086</v>
      </c>
      <c r="G16" s="38">
        <f t="shared" si="3"/>
        <v>83.241965002524012</v>
      </c>
      <c r="H16" s="36">
        <v>4150000</v>
      </c>
      <c r="I16" s="38">
        <f t="shared" si="4"/>
        <v>102.27070538200202</v>
      </c>
      <c r="J16" s="37">
        <f t="shared" si="1"/>
        <v>92142</v>
      </c>
      <c r="K16" s="43"/>
      <c r="L16" s="43"/>
      <c r="M16" s="43"/>
      <c r="N16" s="43"/>
    </row>
    <row r="17" spans="1:14" ht="62.25" customHeight="1">
      <c r="A17" s="34">
        <v>14040000</v>
      </c>
      <c r="B17" s="26" t="s">
        <v>79</v>
      </c>
      <c r="C17" s="35">
        <v>6654111.5</v>
      </c>
      <c r="D17" s="35">
        <v>6943500</v>
      </c>
      <c r="E17" s="36">
        <v>7214880</v>
      </c>
      <c r="F17" s="37">
        <f t="shared" si="2"/>
        <v>103.90840354288183</v>
      </c>
      <c r="G17" s="38">
        <f t="shared" si="3"/>
        <v>108.42739860911558</v>
      </c>
      <c r="H17" s="36">
        <v>7571800</v>
      </c>
      <c r="I17" s="38">
        <f t="shared" si="4"/>
        <v>104.94699842547624</v>
      </c>
      <c r="J17" s="37">
        <f t="shared" si="1"/>
        <v>356920</v>
      </c>
      <c r="K17" s="43"/>
      <c r="L17" s="43"/>
      <c r="M17" s="43"/>
      <c r="N17" s="43"/>
    </row>
    <row r="18" spans="1:14" ht="19.5">
      <c r="A18" s="29">
        <v>18000000</v>
      </c>
      <c r="B18" s="30" t="s">
        <v>82</v>
      </c>
      <c r="C18" s="31">
        <f>C19+C35+C36+C34</f>
        <v>68451653.379999995</v>
      </c>
      <c r="D18" s="31">
        <f>D19+D35+D36+D34</f>
        <v>73439500</v>
      </c>
      <c r="E18" s="32">
        <f>E19+E35+E36+E34</f>
        <v>75858232</v>
      </c>
      <c r="F18" s="41">
        <f t="shared" si="2"/>
        <v>103.29350281524248</v>
      </c>
      <c r="G18" s="31">
        <f t="shared" si="3"/>
        <v>110.82016029457083</v>
      </c>
      <c r="H18" s="32">
        <f>H19+H35+H36+H34</f>
        <v>76963700</v>
      </c>
      <c r="I18" s="31">
        <f t="shared" si="4"/>
        <v>101.45728152483173</v>
      </c>
      <c r="J18" s="47">
        <f t="shared" si="1"/>
        <v>1105468</v>
      </c>
      <c r="K18" s="42">
        <f>K19+K35+K36</f>
        <v>179126.3</v>
      </c>
      <c r="L18" s="43">
        <f t="shared" ref="L18:L32" si="5">K18/H18*100</f>
        <v>0.23274127933038563</v>
      </c>
      <c r="M18" s="42">
        <f>M19+M35+M36</f>
        <v>188486.7</v>
      </c>
      <c r="N18" s="43">
        <f t="shared" ref="N18:N32" si="6">M18/K18*100</f>
        <v>105.22558663914792</v>
      </c>
    </row>
    <row r="19" spans="1:14" ht="19.5">
      <c r="A19" s="29">
        <v>18010000</v>
      </c>
      <c r="B19" s="30" t="s">
        <v>6</v>
      </c>
      <c r="C19" s="31">
        <f>C20+C25+C30</f>
        <v>31378137.559999999</v>
      </c>
      <c r="D19" s="31">
        <f>D20+D25+D30</f>
        <v>34069000</v>
      </c>
      <c r="E19" s="32">
        <f>E20+E25+E30</f>
        <v>34919100</v>
      </c>
      <c r="F19" s="41">
        <f t="shared" si="2"/>
        <v>102.49523026798555</v>
      </c>
      <c r="G19" s="31">
        <f t="shared" si="3"/>
        <v>111.28480756140837</v>
      </c>
      <c r="H19" s="32">
        <f>H20+H25+H30</f>
        <v>32431200</v>
      </c>
      <c r="I19" s="31">
        <f t="shared" si="4"/>
        <v>92.875245925582277</v>
      </c>
      <c r="J19" s="47">
        <f t="shared" si="1"/>
        <v>-2487900</v>
      </c>
      <c r="K19" s="42">
        <f>K20+K25+K30</f>
        <v>150338.29999999999</v>
      </c>
      <c r="L19" s="42">
        <f t="shared" si="5"/>
        <v>0.46356070697353163</v>
      </c>
      <c r="M19" s="42">
        <f>M20+M25+M30</f>
        <v>158691.70000000001</v>
      </c>
      <c r="N19" s="43">
        <f t="shared" si="6"/>
        <v>105.55640179515136</v>
      </c>
    </row>
    <row r="20" spans="1:14" ht="39">
      <c r="A20" s="49" t="s">
        <v>0</v>
      </c>
      <c r="B20" s="30" t="s">
        <v>7</v>
      </c>
      <c r="C20" s="31">
        <f>SUM(C21:C24)</f>
        <v>8466228.379999999</v>
      </c>
      <c r="D20" s="31">
        <f>SUM(D21:D24)</f>
        <v>8963400</v>
      </c>
      <c r="E20" s="32">
        <f>SUM(E21:E24)</f>
        <v>9280600</v>
      </c>
      <c r="F20" s="47">
        <f t="shared" si="2"/>
        <v>103.53883570966373</v>
      </c>
      <c r="G20" s="31">
        <f t="shared" si="3"/>
        <v>109.619060382588</v>
      </c>
      <c r="H20" s="32">
        <f>SUM(H21:H24)</f>
        <v>6706200</v>
      </c>
      <c r="I20" s="47">
        <f t="shared" si="4"/>
        <v>72.260414197357932</v>
      </c>
      <c r="J20" s="47">
        <f t="shared" si="1"/>
        <v>-2574400</v>
      </c>
      <c r="K20" s="42">
        <f>SUM(K21:K24)</f>
        <v>5131.2999999999993</v>
      </c>
      <c r="L20" s="50">
        <f t="shared" si="5"/>
        <v>7.6515761534102764E-2</v>
      </c>
      <c r="M20" s="42">
        <f>SUM(M21:M24)</f>
        <v>5541.7</v>
      </c>
      <c r="N20" s="43">
        <f t="shared" si="6"/>
        <v>107.99797322315983</v>
      </c>
    </row>
    <row r="21" spans="1:14" s="5" customFormat="1" ht="86.25" customHeight="1">
      <c r="A21" s="51">
        <v>18010100</v>
      </c>
      <c r="B21" s="52" t="s">
        <v>43</v>
      </c>
      <c r="C21" s="53">
        <v>48244.42</v>
      </c>
      <c r="D21" s="53">
        <v>54600</v>
      </c>
      <c r="E21" s="54">
        <v>4600</v>
      </c>
      <c r="F21" s="55">
        <f t="shared" si="2"/>
        <v>8.4249084249084252</v>
      </c>
      <c r="G21" s="55">
        <f t="shared" si="3"/>
        <v>9.5347814317179065</v>
      </c>
      <c r="H21" s="54">
        <v>23000</v>
      </c>
      <c r="I21" s="55">
        <f t="shared" si="4"/>
        <v>500</v>
      </c>
      <c r="J21" s="37">
        <f t="shared" si="1"/>
        <v>18400</v>
      </c>
      <c r="K21" s="56">
        <v>22.5</v>
      </c>
      <c r="L21" s="39">
        <f t="shared" si="5"/>
        <v>9.7826086956521743E-2</v>
      </c>
      <c r="M21" s="56">
        <v>24.2</v>
      </c>
      <c r="N21" s="43">
        <f t="shared" si="6"/>
        <v>107.55555555555556</v>
      </c>
    </row>
    <row r="22" spans="1:14" s="5" customFormat="1" ht="87" customHeight="1">
      <c r="A22" s="51">
        <v>18010200</v>
      </c>
      <c r="B22" s="52" t="s">
        <v>44</v>
      </c>
      <c r="C22" s="53">
        <v>526956.22</v>
      </c>
      <c r="D22" s="53">
        <v>535800</v>
      </c>
      <c r="E22" s="54">
        <v>535800</v>
      </c>
      <c r="F22" s="55">
        <f t="shared" si="2"/>
        <v>100</v>
      </c>
      <c r="G22" s="55">
        <f t="shared" si="3"/>
        <v>101.6782760435013</v>
      </c>
      <c r="H22" s="54">
        <v>600600</v>
      </c>
      <c r="I22" s="55">
        <f t="shared" si="4"/>
        <v>112.09406494960805</v>
      </c>
      <c r="J22" s="37">
        <f t="shared" si="1"/>
        <v>64800</v>
      </c>
      <c r="K22" s="56">
        <v>302.2</v>
      </c>
      <c r="L22" s="39">
        <f t="shared" si="5"/>
        <v>5.031635031635031E-2</v>
      </c>
      <c r="M22" s="56">
        <v>332.7</v>
      </c>
      <c r="N22" s="43">
        <f t="shared" si="6"/>
        <v>110.09265387160821</v>
      </c>
    </row>
    <row r="23" spans="1:14" s="5" customFormat="1" ht="84" customHeight="1">
      <c r="A23" s="51">
        <v>18010300</v>
      </c>
      <c r="B23" s="52" t="s">
        <v>45</v>
      </c>
      <c r="C23" s="53">
        <v>2156450.23</v>
      </c>
      <c r="D23" s="53">
        <v>2220300</v>
      </c>
      <c r="E23" s="54">
        <v>2700000</v>
      </c>
      <c r="F23" s="55">
        <v>0</v>
      </c>
      <c r="G23" s="55">
        <v>0</v>
      </c>
      <c r="H23" s="54">
        <v>2900000</v>
      </c>
      <c r="I23" s="55">
        <f t="shared" si="4"/>
        <v>107.40740740740742</v>
      </c>
      <c r="J23" s="37">
        <f t="shared" si="1"/>
        <v>200000</v>
      </c>
      <c r="K23" s="56">
        <v>683.4</v>
      </c>
      <c r="L23" s="39">
        <f t="shared" si="5"/>
        <v>2.356551724137931E-2</v>
      </c>
      <c r="M23" s="56">
        <v>752.4</v>
      </c>
      <c r="N23" s="43">
        <f t="shared" si="6"/>
        <v>110.09657594381036</v>
      </c>
    </row>
    <row r="24" spans="1:14" s="5" customFormat="1" ht="78">
      <c r="A24" s="51">
        <v>18010400</v>
      </c>
      <c r="B24" s="52" t="s">
        <v>46</v>
      </c>
      <c r="C24" s="53">
        <v>5734577.5099999998</v>
      </c>
      <c r="D24" s="53">
        <v>6152700</v>
      </c>
      <c r="E24" s="54">
        <v>6040200</v>
      </c>
      <c r="F24" s="55">
        <f t="shared" ref="F24:F38" si="7">E24/D24*100</f>
        <v>98.171534448290998</v>
      </c>
      <c r="G24" s="55">
        <v>0</v>
      </c>
      <c r="H24" s="54">
        <v>3182600</v>
      </c>
      <c r="I24" s="55">
        <f t="shared" si="4"/>
        <v>52.69030826793815</v>
      </c>
      <c r="J24" s="37">
        <f t="shared" si="1"/>
        <v>-2857600</v>
      </c>
      <c r="K24" s="56">
        <v>4123.2</v>
      </c>
      <c r="L24" s="39">
        <f t="shared" si="5"/>
        <v>0.12955445233456922</v>
      </c>
      <c r="M24" s="56">
        <v>4432.3999999999996</v>
      </c>
      <c r="N24" s="57">
        <f t="shared" si="6"/>
        <v>107.49902987970508</v>
      </c>
    </row>
    <row r="25" spans="1:14" ht="39">
      <c r="A25" s="49" t="s">
        <v>1</v>
      </c>
      <c r="B25" s="30" t="s">
        <v>42</v>
      </c>
      <c r="C25" s="31">
        <f>SUM(C26:C29)</f>
        <v>22680089.780000001</v>
      </c>
      <c r="D25" s="31">
        <f>SUM(D26:D29)</f>
        <v>24975600</v>
      </c>
      <c r="E25" s="32">
        <f>SUM(E26:E29)</f>
        <v>25513500</v>
      </c>
      <c r="F25" s="47">
        <f t="shared" si="7"/>
        <v>102.15370201316485</v>
      </c>
      <c r="G25" s="47">
        <f t="shared" ref="G25:G45" si="8">E25/C25*100</f>
        <v>112.49294093402835</v>
      </c>
      <c r="H25" s="32">
        <f>SUM(H26:H29)</f>
        <v>25600000</v>
      </c>
      <c r="I25" s="47">
        <f t="shared" si="4"/>
        <v>100.3390361965234</v>
      </c>
      <c r="J25" s="47">
        <f t="shared" si="1"/>
        <v>86500</v>
      </c>
      <c r="K25" s="42">
        <f>SUM(K26:K29)</f>
        <v>144657</v>
      </c>
      <c r="L25" s="50">
        <f t="shared" si="5"/>
        <v>0.56506640624999993</v>
      </c>
      <c r="M25" s="42">
        <f>SUM(M26:M29)</f>
        <v>152600</v>
      </c>
      <c r="N25" s="43">
        <f t="shared" si="6"/>
        <v>105.49091990017767</v>
      </c>
    </row>
    <row r="26" spans="1:14" s="5" customFormat="1" ht="19.5">
      <c r="A26" s="51">
        <v>18010500</v>
      </c>
      <c r="B26" s="52" t="s">
        <v>47</v>
      </c>
      <c r="C26" s="53">
        <v>7656632.2199999997</v>
      </c>
      <c r="D26" s="53">
        <v>9635600</v>
      </c>
      <c r="E26" s="54">
        <v>13684000</v>
      </c>
      <c r="F26" s="55">
        <f t="shared" si="7"/>
        <v>142.01502760596122</v>
      </c>
      <c r="G26" s="55">
        <f t="shared" si="8"/>
        <v>178.72087370548928</v>
      </c>
      <c r="H26" s="54">
        <v>13684000</v>
      </c>
      <c r="I26" s="55">
        <f t="shared" si="4"/>
        <v>100</v>
      </c>
      <c r="J26" s="37">
        <f t="shared" si="1"/>
        <v>0</v>
      </c>
      <c r="K26" s="56">
        <f>55220+500</f>
        <v>55720</v>
      </c>
      <c r="L26" s="50">
        <f t="shared" si="5"/>
        <v>0.4071908798596901</v>
      </c>
      <c r="M26" s="56">
        <f>57980+1000</f>
        <v>58980</v>
      </c>
      <c r="N26" s="43">
        <f t="shared" si="6"/>
        <v>105.85068198133524</v>
      </c>
    </row>
    <row r="27" spans="1:14" s="5" customFormat="1" ht="19.5">
      <c r="A27" s="51">
        <v>18010600</v>
      </c>
      <c r="B27" s="52" t="s">
        <v>48</v>
      </c>
      <c r="C27" s="53">
        <v>10605887.720000001</v>
      </c>
      <c r="D27" s="53">
        <v>10720000</v>
      </c>
      <c r="E27" s="54">
        <v>7475100</v>
      </c>
      <c r="F27" s="55">
        <f t="shared" si="7"/>
        <v>69.730410447761187</v>
      </c>
      <c r="G27" s="55">
        <f t="shared" si="8"/>
        <v>70.480663168853525</v>
      </c>
      <c r="H27" s="54">
        <v>7561600</v>
      </c>
      <c r="I27" s="55">
        <f t="shared" si="4"/>
        <v>101.15717515484744</v>
      </c>
      <c r="J27" s="37">
        <f t="shared" si="1"/>
        <v>86500</v>
      </c>
      <c r="K27" s="56">
        <f>78600+861</f>
        <v>79461</v>
      </c>
      <c r="L27" s="50">
        <f t="shared" si="5"/>
        <v>1.0508490266610242</v>
      </c>
      <c r="M27" s="56">
        <f>82530+1140</f>
        <v>83670</v>
      </c>
      <c r="N27" s="43">
        <f t="shared" si="6"/>
        <v>105.29693812058747</v>
      </c>
    </row>
    <row r="28" spans="1:14" s="5" customFormat="1" ht="19.5">
      <c r="A28" s="51">
        <v>18010700</v>
      </c>
      <c r="B28" s="52" t="s">
        <v>49</v>
      </c>
      <c r="C28" s="53">
        <v>1673160.8</v>
      </c>
      <c r="D28" s="53">
        <v>520000</v>
      </c>
      <c r="E28" s="54">
        <v>344400</v>
      </c>
      <c r="F28" s="55">
        <f t="shared" si="7"/>
        <v>66.230769230769226</v>
      </c>
      <c r="G28" s="55">
        <f t="shared" si="8"/>
        <v>20.583795651918212</v>
      </c>
      <c r="H28" s="54">
        <v>344400</v>
      </c>
      <c r="I28" s="55">
        <f t="shared" si="4"/>
        <v>100</v>
      </c>
      <c r="J28" s="37">
        <f t="shared" si="1"/>
        <v>0</v>
      </c>
      <c r="K28" s="56">
        <v>901</v>
      </c>
      <c r="L28" s="50">
        <f t="shared" si="5"/>
        <v>0.26161440185830431</v>
      </c>
      <c r="M28" s="56">
        <v>946</v>
      </c>
      <c r="N28" s="43">
        <f t="shared" si="6"/>
        <v>104.99445061043285</v>
      </c>
    </row>
    <row r="29" spans="1:14" s="5" customFormat="1" ht="19.5">
      <c r="A29" s="51">
        <v>18010900</v>
      </c>
      <c r="B29" s="52" t="s">
        <v>50</v>
      </c>
      <c r="C29" s="53">
        <v>2744409.04</v>
      </c>
      <c r="D29" s="53">
        <v>4100000</v>
      </c>
      <c r="E29" s="54">
        <v>4010000</v>
      </c>
      <c r="F29" s="55">
        <f t="shared" si="7"/>
        <v>97.804878048780481</v>
      </c>
      <c r="G29" s="55">
        <f t="shared" si="8"/>
        <v>146.11524526970658</v>
      </c>
      <c r="H29" s="54">
        <v>4010000</v>
      </c>
      <c r="I29" s="55">
        <f t="shared" si="4"/>
        <v>100</v>
      </c>
      <c r="J29" s="37">
        <f t="shared" si="1"/>
        <v>0</v>
      </c>
      <c r="K29" s="56">
        <v>8575</v>
      </c>
      <c r="L29" s="50">
        <f t="shared" si="5"/>
        <v>0.21384039900249374</v>
      </c>
      <c r="M29" s="56">
        <v>9004</v>
      </c>
      <c r="N29" s="43">
        <f t="shared" si="6"/>
        <v>105.00291545189503</v>
      </c>
    </row>
    <row r="30" spans="1:14" ht="39">
      <c r="A30" s="49" t="s">
        <v>2</v>
      </c>
      <c r="B30" s="30" t="s">
        <v>8</v>
      </c>
      <c r="C30" s="31">
        <f>SUM(C31:C32)</f>
        <v>231819.40000000002</v>
      </c>
      <c r="D30" s="31">
        <f>SUM(D31:D32)</f>
        <v>130000</v>
      </c>
      <c r="E30" s="32">
        <f>SUM(E31:E32)</f>
        <v>125000</v>
      </c>
      <c r="F30" s="41">
        <f t="shared" si="7"/>
        <v>96.15384615384616</v>
      </c>
      <c r="G30" s="41">
        <f t="shared" si="8"/>
        <v>53.921285276383244</v>
      </c>
      <c r="H30" s="32">
        <f>SUM(H31:H32)</f>
        <v>125000</v>
      </c>
      <c r="I30" s="41">
        <f t="shared" si="4"/>
        <v>100</v>
      </c>
      <c r="J30" s="47">
        <f t="shared" si="1"/>
        <v>0</v>
      </c>
      <c r="K30" s="58">
        <f>SUM(K31:K32)</f>
        <v>550</v>
      </c>
      <c r="L30" s="43">
        <f t="shared" si="5"/>
        <v>0.44</v>
      </c>
      <c r="M30" s="58">
        <f>SUM(M31:M32)</f>
        <v>550</v>
      </c>
      <c r="N30" s="43">
        <f t="shared" si="6"/>
        <v>100</v>
      </c>
    </row>
    <row r="31" spans="1:14" s="5" customFormat="1" ht="19.5">
      <c r="A31" s="51">
        <v>18011000</v>
      </c>
      <c r="B31" s="52" t="s">
        <v>51</v>
      </c>
      <c r="C31" s="53">
        <v>174464.82</v>
      </c>
      <c r="D31" s="53">
        <v>70000</v>
      </c>
      <c r="E31" s="54">
        <v>60000</v>
      </c>
      <c r="F31" s="59">
        <f t="shared" si="7"/>
        <v>85.714285714285708</v>
      </c>
      <c r="G31" s="55">
        <f t="shared" si="8"/>
        <v>34.390887515316841</v>
      </c>
      <c r="H31" s="54">
        <v>60000</v>
      </c>
      <c r="I31" s="59">
        <f t="shared" si="4"/>
        <v>100</v>
      </c>
      <c r="J31" s="55">
        <f t="shared" si="1"/>
        <v>0</v>
      </c>
      <c r="K31" s="57">
        <v>250</v>
      </c>
      <c r="L31" s="40">
        <f t="shared" si="5"/>
        <v>0.41666666666666669</v>
      </c>
      <c r="M31" s="57">
        <v>250</v>
      </c>
      <c r="N31" s="40">
        <f t="shared" si="6"/>
        <v>100</v>
      </c>
    </row>
    <row r="32" spans="1:14" s="5" customFormat="1" ht="33.75" customHeight="1">
      <c r="A32" s="51">
        <v>18011100</v>
      </c>
      <c r="B32" s="52" t="s">
        <v>52</v>
      </c>
      <c r="C32" s="53">
        <v>57354.58</v>
      </c>
      <c r="D32" s="53">
        <v>60000</v>
      </c>
      <c r="E32" s="54">
        <v>65000</v>
      </c>
      <c r="F32" s="59">
        <f t="shared" si="7"/>
        <v>108.33333333333333</v>
      </c>
      <c r="G32" s="55">
        <f t="shared" si="8"/>
        <v>113.33009499851624</v>
      </c>
      <c r="H32" s="54">
        <v>65000</v>
      </c>
      <c r="I32" s="59">
        <v>0</v>
      </c>
      <c r="J32" s="55">
        <f t="shared" si="1"/>
        <v>0</v>
      </c>
      <c r="K32" s="57">
        <v>300</v>
      </c>
      <c r="L32" s="40">
        <f t="shared" si="5"/>
        <v>0.46153846153846156</v>
      </c>
      <c r="M32" s="57">
        <v>300</v>
      </c>
      <c r="N32" s="40">
        <f t="shared" si="6"/>
        <v>100</v>
      </c>
    </row>
    <row r="33" spans="1:14" s="5" customFormat="1" ht="58.5" hidden="1">
      <c r="A33" s="60">
        <v>18040000</v>
      </c>
      <c r="B33" s="26" t="s">
        <v>62</v>
      </c>
      <c r="C33" s="46">
        <v>-128</v>
      </c>
      <c r="D33" s="35"/>
      <c r="E33" s="36"/>
      <c r="F33" s="59" t="e">
        <f t="shared" si="7"/>
        <v>#DIV/0!</v>
      </c>
      <c r="G33" s="47">
        <f t="shared" si="8"/>
        <v>0</v>
      </c>
      <c r="H33" s="36">
        <v>0</v>
      </c>
      <c r="I33" s="38"/>
      <c r="J33" s="37">
        <f t="shared" si="1"/>
        <v>0</v>
      </c>
      <c r="K33" s="57"/>
      <c r="L33" s="40"/>
      <c r="M33" s="57"/>
      <c r="N33" s="40"/>
    </row>
    <row r="34" spans="1:14" s="5" customFormat="1" ht="39">
      <c r="A34" s="49">
        <v>18020000</v>
      </c>
      <c r="B34" s="30" t="s">
        <v>66</v>
      </c>
      <c r="C34" s="31">
        <v>432437.56</v>
      </c>
      <c r="D34" s="31">
        <v>450000</v>
      </c>
      <c r="E34" s="48">
        <v>550000</v>
      </c>
      <c r="F34" s="41">
        <f t="shared" si="7"/>
        <v>122.22222222222223</v>
      </c>
      <c r="G34" s="47">
        <f t="shared" si="8"/>
        <v>127.18599189210113</v>
      </c>
      <c r="H34" s="48">
        <v>1169800</v>
      </c>
      <c r="I34" s="47">
        <f t="shared" ref="I34:I46" si="9">H34/E34*100</f>
        <v>212.69090909090909</v>
      </c>
      <c r="J34" s="47">
        <f t="shared" si="1"/>
        <v>619800</v>
      </c>
      <c r="K34" s="57"/>
      <c r="L34" s="40"/>
      <c r="M34" s="57"/>
      <c r="N34" s="40"/>
    </row>
    <row r="35" spans="1:14" ht="30.75" customHeight="1">
      <c r="A35" s="29">
        <v>18030000</v>
      </c>
      <c r="B35" s="30" t="s">
        <v>9</v>
      </c>
      <c r="C35" s="31">
        <v>68054.44</v>
      </c>
      <c r="D35" s="31">
        <v>30000</v>
      </c>
      <c r="E35" s="48">
        <v>65000</v>
      </c>
      <c r="F35" s="41">
        <f t="shared" si="7"/>
        <v>216.66666666666666</v>
      </c>
      <c r="G35" s="47">
        <f t="shared" si="8"/>
        <v>95.511769694967725</v>
      </c>
      <c r="H35" s="48">
        <v>30000</v>
      </c>
      <c r="I35" s="47">
        <f t="shared" si="9"/>
        <v>46.153846153846153</v>
      </c>
      <c r="J35" s="47">
        <f t="shared" si="1"/>
        <v>-35000</v>
      </c>
      <c r="K35" s="50">
        <v>88</v>
      </c>
      <c r="L35" s="50">
        <f>K35/H35*100</f>
        <v>0.29333333333333333</v>
      </c>
      <c r="M35" s="50">
        <v>95</v>
      </c>
      <c r="N35" s="50">
        <f>M35/K35*100</f>
        <v>107.95454545454545</v>
      </c>
    </row>
    <row r="36" spans="1:14" ht="30.75" customHeight="1">
      <c r="A36" s="29">
        <v>18050000</v>
      </c>
      <c r="B36" s="30" t="s">
        <v>10</v>
      </c>
      <c r="C36" s="31">
        <f>C37+C38</f>
        <v>36573023.82</v>
      </c>
      <c r="D36" s="31">
        <f>D37+D38</f>
        <v>38890500</v>
      </c>
      <c r="E36" s="32">
        <f>E37+E38+E39</f>
        <v>40324132</v>
      </c>
      <c r="F36" s="47">
        <f t="shared" si="7"/>
        <v>103.68632956634653</v>
      </c>
      <c r="G36" s="47">
        <f t="shared" si="8"/>
        <v>110.25648904083425</v>
      </c>
      <c r="H36" s="48">
        <f>H37+H38+H39</f>
        <v>43332700</v>
      </c>
      <c r="I36" s="47">
        <f t="shared" si="9"/>
        <v>107.46096158994818</v>
      </c>
      <c r="J36" s="47">
        <f t="shared" si="1"/>
        <v>3008568</v>
      </c>
      <c r="K36" s="50">
        <v>28700</v>
      </c>
      <c r="L36" s="43">
        <f>K36/H36*100</f>
        <v>6.6231737233082635E-2</v>
      </c>
      <c r="M36" s="43">
        <v>29700</v>
      </c>
      <c r="N36" s="43">
        <f>M36/K36*100</f>
        <v>103.48432055749129</v>
      </c>
    </row>
    <row r="37" spans="1:14" ht="30.75" customHeight="1">
      <c r="A37" s="61">
        <v>18050300</v>
      </c>
      <c r="B37" s="52" t="s">
        <v>69</v>
      </c>
      <c r="C37" s="53">
        <v>6818438.3899999997</v>
      </c>
      <c r="D37" s="53">
        <v>6900000</v>
      </c>
      <c r="E37" s="54">
        <v>6250000</v>
      </c>
      <c r="F37" s="55">
        <f t="shared" si="7"/>
        <v>90.579710144927532</v>
      </c>
      <c r="G37" s="55">
        <f t="shared" si="8"/>
        <v>91.663217330911465</v>
      </c>
      <c r="H37" s="54">
        <v>6250000</v>
      </c>
      <c r="I37" s="55">
        <f t="shared" si="9"/>
        <v>100</v>
      </c>
      <c r="J37" s="55">
        <f t="shared" si="1"/>
        <v>0</v>
      </c>
      <c r="K37" s="50"/>
      <c r="L37" s="43"/>
      <c r="M37" s="43"/>
      <c r="N37" s="43"/>
    </row>
    <row r="38" spans="1:14" ht="30.75" customHeight="1">
      <c r="A38" s="61">
        <v>18050400</v>
      </c>
      <c r="B38" s="52" t="s">
        <v>70</v>
      </c>
      <c r="C38" s="53">
        <v>29754585.43</v>
      </c>
      <c r="D38" s="53">
        <v>31990500</v>
      </c>
      <c r="E38" s="54">
        <v>34073500</v>
      </c>
      <c r="F38" s="55">
        <f t="shared" si="7"/>
        <v>106.51130804457574</v>
      </c>
      <c r="G38" s="55">
        <f t="shared" si="8"/>
        <v>114.51512265281123</v>
      </c>
      <c r="H38" s="54">
        <v>37082700</v>
      </c>
      <c r="I38" s="55">
        <f t="shared" si="9"/>
        <v>108.83149661760605</v>
      </c>
      <c r="J38" s="55">
        <f t="shared" si="1"/>
        <v>3009200</v>
      </c>
      <c r="K38" s="50"/>
      <c r="L38" s="43"/>
      <c r="M38" s="43"/>
      <c r="N38" s="43"/>
    </row>
    <row r="39" spans="1:14" ht="36" customHeight="1">
      <c r="A39" s="61">
        <v>18050500</v>
      </c>
      <c r="B39" s="52" t="s">
        <v>98</v>
      </c>
      <c r="C39" s="53"/>
      <c r="D39" s="53"/>
      <c r="E39" s="54">
        <v>632</v>
      </c>
      <c r="F39" s="55"/>
      <c r="G39" s="55"/>
      <c r="H39" s="54">
        <v>0</v>
      </c>
      <c r="I39" s="55">
        <f t="shared" si="9"/>
        <v>0</v>
      </c>
      <c r="J39" s="55">
        <f t="shared" si="1"/>
        <v>-632</v>
      </c>
      <c r="K39" s="50"/>
      <c r="L39" s="43"/>
      <c r="M39" s="43"/>
      <c r="N39" s="43"/>
    </row>
    <row r="40" spans="1:14" ht="28.5" customHeight="1">
      <c r="A40" s="62">
        <v>20000000</v>
      </c>
      <c r="B40" s="63" t="s">
        <v>11</v>
      </c>
      <c r="C40" s="64">
        <f>C41+C47+C55</f>
        <v>6338269.9399999995</v>
      </c>
      <c r="D40" s="64">
        <f>D41+D47+D55</f>
        <v>8424105</v>
      </c>
      <c r="E40" s="64">
        <f>E41+E47+E55</f>
        <v>8040000</v>
      </c>
      <c r="F40" s="65">
        <f t="shared" ref="F40:F45" si="10">E40/D40*100</f>
        <v>95.440405835397343</v>
      </c>
      <c r="G40" s="64">
        <f t="shared" si="8"/>
        <v>126.84849455938445</v>
      </c>
      <c r="H40" s="64">
        <f>H41+H47+H55</f>
        <v>7500000</v>
      </c>
      <c r="I40" s="64">
        <f t="shared" si="9"/>
        <v>93.28358208955224</v>
      </c>
      <c r="J40" s="65">
        <f t="shared" si="1"/>
        <v>-540000</v>
      </c>
      <c r="K40" s="66">
        <f>K41+K47+K55</f>
        <v>5827</v>
      </c>
      <c r="L40" s="66">
        <f t="shared" ref="L40:L45" si="11">K40/H40*100</f>
        <v>7.7693333333333336E-2</v>
      </c>
      <c r="M40" s="66">
        <f>M41+M47+M55</f>
        <v>5958</v>
      </c>
      <c r="N40" s="66">
        <f t="shared" ref="N40:N45" si="12">M40/K40*100</f>
        <v>102.24815513986614</v>
      </c>
    </row>
    <row r="41" spans="1:14" ht="41.25" customHeight="1">
      <c r="A41" s="29">
        <v>21000000</v>
      </c>
      <c r="B41" s="30" t="s">
        <v>12</v>
      </c>
      <c r="C41" s="31">
        <f>C42+C44</f>
        <v>417571.97</v>
      </c>
      <c r="D41" s="31">
        <f>D42+D44</f>
        <v>661000</v>
      </c>
      <c r="E41" s="32">
        <f>E42+E44</f>
        <v>790000</v>
      </c>
      <c r="F41" s="41">
        <f t="shared" si="10"/>
        <v>119.51588502269288</v>
      </c>
      <c r="G41" s="31">
        <f t="shared" si="8"/>
        <v>189.1889438843321</v>
      </c>
      <c r="H41" s="32">
        <f>H42+H44</f>
        <v>800000</v>
      </c>
      <c r="I41" s="31">
        <f t="shared" si="9"/>
        <v>101.26582278481013</v>
      </c>
      <c r="J41" s="47">
        <f t="shared" si="1"/>
        <v>10000</v>
      </c>
      <c r="K41" s="33">
        <f>K42+K44</f>
        <v>93</v>
      </c>
      <c r="L41" s="33">
        <f t="shared" si="11"/>
        <v>1.1625E-2</v>
      </c>
      <c r="M41" s="33">
        <f>M42+M44</f>
        <v>99</v>
      </c>
      <c r="N41" s="33">
        <f t="shared" si="12"/>
        <v>106.45161290322579</v>
      </c>
    </row>
    <row r="42" spans="1:14" ht="138" customHeight="1">
      <c r="A42" s="29">
        <v>21010000</v>
      </c>
      <c r="B42" s="30" t="s">
        <v>13</v>
      </c>
      <c r="C42" s="31">
        <f>C43</f>
        <v>16820</v>
      </c>
      <c r="D42" s="31">
        <f>D43</f>
        <v>50000</v>
      </c>
      <c r="E42" s="32">
        <f>E43</f>
        <v>40000</v>
      </c>
      <c r="F42" s="41">
        <f t="shared" si="10"/>
        <v>80</v>
      </c>
      <c r="G42" s="31">
        <f t="shared" si="8"/>
        <v>237.81212841854935</v>
      </c>
      <c r="H42" s="32">
        <f>H43</f>
        <v>50000</v>
      </c>
      <c r="I42" s="31">
        <f t="shared" si="9"/>
        <v>125</v>
      </c>
      <c r="J42" s="47">
        <f t="shared" si="1"/>
        <v>10000</v>
      </c>
      <c r="K42" s="33">
        <f>K43</f>
        <v>70</v>
      </c>
      <c r="L42" s="33">
        <f t="shared" si="11"/>
        <v>0.13999999999999999</v>
      </c>
      <c r="M42" s="33">
        <f>M43</f>
        <v>75</v>
      </c>
      <c r="N42" s="33">
        <f t="shared" si="12"/>
        <v>107.14285714285714</v>
      </c>
    </row>
    <row r="43" spans="1:14" ht="75.75" customHeight="1">
      <c r="A43" s="34">
        <v>21010300</v>
      </c>
      <c r="B43" s="26" t="s">
        <v>14</v>
      </c>
      <c r="C43" s="35">
        <v>16820</v>
      </c>
      <c r="D43" s="35">
        <v>50000</v>
      </c>
      <c r="E43" s="36">
        <v>40000</v>
      </c>
      <c r="F43" s="38">
        <f t="shared" si="10"/>
        <v>80</v>
      </c>
      <c r="G43" s="38">
        <f t="shared" si="8"/>
        <v>237.81212841854935</v>
      </c>
      <c r="H43" s="36">
        <v>50000</v>
      </c>
      <c r="I43" s="38">
        <f t="shared" si="9"/>
        <v>125</v>
      </c>
      <c r="J43" s="37">
        <f t="shared" si="1"/>
        <v>10000</v>
      </c>
      <c r="K43" s="40">
        <v>70</v>
      </c>
      <c r="L43" s="40">
        <f t="shared" si="11"/>
        <v>0.13999999999999999</v>
      </c>
      <c r="M43" s="40">
        <v>75</v>
      </c>
      <c r="N43" s="40">
        <f t="shared" si="12"/>
        <v>107.14285714285714</v>
      </c>
    </row>
    <row r="44" spans="1:14" ht="20.25" customHeight="1">
      <c r="A44" s="29">
        <v>21080000</v>
      </c>
      <c r="B44" s="30" t="s">
        <v>15</v>
      </c>
      <c r="C44" s="31">
        <f>C45+C46</f>
        <v>400751.97</v>
      </c>
      <c r="D44" s="31">
        <f>D45+D46</f>
        <v>611000</v>
      </c>
      <c r="E44" s="32">
        <f>E45+E46</f>
        <v>750000</v>
      </c>
      <c r="F44" s="41">
        <f t="shared" si="10"/>
        <v>122.74959083469722</v>
      </c>
      <c r="G44" s="31">
        <f t="shared" si="8"/>
        <v>187.14817546623667</v>
      </c>
      <c r="H44" s="32">
        <f>H45+H46</f>
        <v>750000</v>
      </c>
      <c r="I44" s="31">
        <f t="shared" si="9"/>
        <v>100</v>
      </c>
      <c r="J44" s="47">
        <f t="shared" ref="J44:J63" si="13">H44-E44</f>
        <v>0</v>
      </c>
      <c r="K44" s="33">
        <f>K45</f>
        <v>23</v>
      </c>
      <c r="L44" s="33">
        <f t="shared" si="11"/>
        <v>3.0666666666666668E-3</v>
      </c>
      <c r="M44" s="33">
        <f>M45</f>
        <v>24</v>
      </c>
      <c r="N44" s="33">
        <f t="shared" si="12"/>
        <v>104.34782608695652</v>
      </c>
    </row>
    <row r="45" spans="1:14" ht="40.5" customHeight="1">
      <c r="A45" s="60">
        <v>21081100</v>
      </c>
      <c r="B45" s="26" t="s">
        <v>16</v>
      </c>
      <c r="C45" s="35">
        <v>207888.97</v>
      </c>
      <c r="D45" s="35">
        <v>379000</v>
      </c>
      <c r="E45" s="36">
        <v>500000</v>
      </c>
      <c r="F45" s="38">
        <f t="shared" si="10"/>
        <v>131.92612137203164</v>
      </c>
      <c r="G45" s="37">
        <f t="shared" si="8"/>
        <v>240.5130007618971</v>
      </c>
      <c r="H45" s="36">
        <v>500000</v>
      </c>
      <c r="I45" s="37">
        <f t="shared" si="9"/>
        <v>100</v>
      </c>
      <c r="J45" s="37">
        <f t="shared" si="13"/>
        <v>0</v>
      </c>
      <c r="K45" s="39">
        <v>23</v>
      </c>
      <c r="L45" s="39">
        <f t="shared" si="11"/>
        <v>4.5999999999999999E-3</v>
      </c>
      <c r="M45" s="39">
        <v>24</v>
      </c>
      <c r="N45" s="39">
        <f t="shared" si="12"/>
        <v>104.34782608695652</v>
      </c>
    </row>
    <row r="46" spans="1:14" ht="78" customHeight="1">
      <c r="A46" s="60">
        <v>21081500</v>
      </c>
      <c r="B46" s="26" t="s">
        <v>74</v>
      </c>
      <c r="C46" s="35">
        <v>192863</v>
      </c>
      <c r="D46" s="35">
        <v>232000</v>
      </c>
      <c r="E46" s="36">
        <v>250000</v>
      </c>
      <c r="F46" s="38"/>
      <c r="G46" s="37"/>
      <c r="H46" s="36">
        <v>250000</v>
      </c>
      <c r="I46" s="37">
        <f t="shared" si="9"/>
        <v>100</v>
      </c>
      <c r="J46" s="37">
        <f t="shared" si="13"/>
        <v>0</v>
      </c>
      <c r="K46" s="39"/>
      <c r="L46" s="39"/>
      <c r="M46" s="39"/>
      <c r="N46" s="39"/>
    </row>
    <row r="47" spans="1:14" ht="87" customHeight="1">
      <c r="A47" s="29">
        <v>22000000</v>
      </c>
      <c r="B47" s="30" t="s">
        <v>17</v>
      </c>
      <c r="C47" s="31">
        <f>C48+C53+C54</f>
        <v>5892236.29</v>
      </c>
      <c r="D47" s="31">
        <f>D48+D53+D54</f>
        <v>6886700</v>
      </c>
      <c r="E47" s="32">
        <f>E48+E53+E54</f>
        <v>6350000</v>
      </c>
      <c r="F47" s="41">
        <f>E47/D47*100</f>
        <v>92.206717295656844</v>
      </c>
      <c r="G47" s="31">
        <f>E47/C47*100</f>
        <v>107.76892995240013</v>
      </c>
      <c r="H47" s="32">
        <f>H48+H53+H54</f>
        <v>6550000</v>
      </c>
      <c r="I47" s="31">
        <f>I48+I53+I54</f>
        <v>304.76190476190476</v>
      </c>
      <c r="J47" s="47">
        <f t="shared" si="13"/>
        <v>200000</v>
      </c>
      <c r="K47" s="33">
        <f>K48+K53+K54</f>
        <v>5234</v>
      </c>
      <c r="L47" s="33">
        <f>L48+L53+L54</f>
        <v>0.30850790513833992</v>
      </c>
      <c r="M47" s="33">
        <f>M48+M53+M54</f>
        <v>5359</v>
      </c>
      <c r="N47" s="33">
        <f>N48+N53+N54</f>
        <v>307.4192168067691</v>
      </c>
    </row>
    <row r="48" spans="1:14" ht="45" customHeight="1">
      <c r="A48" s="29">
        <v>22010000</v>
      </c>
      <c r="B48" s="30" t="s">
        <v>18</v>
      </c>
      <c r="C48" s="31">
        <f>C49+C50+C51+C52</f>
        <v>4744672.26</v>
      </c>
      <c r="D48" s="31">
        <f>D49+D50+D51+D52</f>
        <v>5626500</v>
      </c>
      <c r="E48" s="32">
        <f>E50+E51+E52+E49</f>
        <v>4980000</v>
      </c>
      <c r="F48" s="41">
        <f>E48/D48*100</f>
        <v>88.509730738469742</v>
      </c>
      <c r="G48" s="31">
        <f>E48/C48*100</f>
        <v>104.95983130350083</v>
      </c>
      <c r="H48" s="32">
        <f>H50+H51+H52+H49</f>
        <v>5180000</v>
      </c>
      <c r="I48" s="31">
        <f>I50</f>
        <v>104.76190476190477</v>
      </c>
      <c r="J48" s="47">
        <f t="shared" si="13"/>
        <v>200000</v>
      </c>
      <c r="K48" s="33">
        <f>K50+K51+K52+K49</f>
        <v>2353</v>
      </c>
      <c r="L48" s="33">
        <f>L50</f>
        <v>4.6590909090909086E-2</v>
      </c>
      <c r="M48" s="33">
        <f>M50+M51+M52+M49</f>
        <v>2427</v>
      </c>
      <c r="N48" s="33">
        <f>N50</f>
        <v>102.4390243902439</v>
      </c>
    </row>
    <row r="49" spans="1:14" ht="78">
      <c r="A49" s="34">
        <v>22010300</v>
      </c>
      <c r="B49" s="26" t="s">
        <v>58</v>
      </c>
      <c r="C49" s="35">
        <v>128871</v>
      </c>
      <c r="D49" s="35">
        <v>100000</v>
      </c>
      <c r="E49" s="142">
        <v>170000</v>
      </c>
      <c r="F49" s="38">
        <v>0</v>
      </c>
      <c r="G49" s="31">
        <v>0</v>
      </c>
      <c r="H49" s="142">
        <v>170000</v>
      </c>
      <c r="I49" s="37">
        <f t="shared" ref="I49:I59" si="14">H49/E49*100</f>
        <v>100</v>
      </c>
      <c r="J49" s="37">
        <f t="shared" si="13"/>
        <v>0</v>
      </c>
      <c r="K49" s="68">
        <v>57</v>
      </c>
      <c r="L49" s="39">
        <f t="shared" ref="L49:L60" si="15">K49/H49*100</f>
        <v>3.3529411764705884E-2</v>
      </c>
      <c r="M49" s="68">
        <v>60</v>
      </c>
      <c r="N49" s="39">
        <f t="shared" ref="N49:N60" si="16">M49/K49*100</f>
        <v>105.26315789473684</v>
      </c>
    </row>
    <row r="50" spans="1:14" ht="43.5" customHeight="1">
      <c r="A50" s="60">
        <v>22012500</v>
      </c>
      <c r="B50" s="26" t="s">
        <v>19</v>
      </c>
      <c r="C50" s="35">
        <v>3978145.25</v>
      </c>
      <c r="D50" s="35">
        <v>4950200</v>
      </c>
      <c r="E50" s="36">
        <v>4200000</v>
      </c>
      <c r="F50" s="143">
        <f>E50/D50*100</f>
        <v>84.845056765383219</v>
      </c>
      <c r="G50" s="35">
        <f>E50/C50*100</f>
        <v>105.57683885474016</v>
      </c>
      <c r="H50" s="36">
        <v>4400000</v>
      </c>
      <c r="I50" s="37">
        <f t="shared" si="14"/>
        <v>104.76190476190477</v>
      </c>
      <c r="J50" s="37">
        <f t="shared" si="13"/>
        <v>200000</v>
      </c>
      <c r="K50" s="39">
        <v>2050</v>
      </c>
      <c r="L50" s="39">
        <f t="shared" si="15"/>
        <v>4.6590909090909086E-2</v>
      </c>
      <c r="M50" s="39">
        <v>2100</v>
      </c>
      <c r="N50" s="39">
        <f t="shared" si="16"/>
        <v>102.4390243902439</v>
      </c>
    </row>
    <row r="51" spans="1:14" ht="56.25" customHeight="1">
      <c r="A51" s="60">
        <v>22012600</v>
      </c>
      <c r="B51" s="26" t="s">
        <v>57</v>
      </c>
      <c r="C51" s="35">
        <v>625676.01</v>
      </c>
      <c r="D51" s="35">
        <v>566300</v>
      </c>
      <c r="E51" s="36">
        <v>600000</v>
      </c>
      <c r="F51" s="143">
        <v>0</v>
      </c>
      <c r="G51" s="35">
        <v>0</v>
      </c>
      <c r="H51" s="36">
        <v>600000</v>
      </c>
      <c r="I51" s="37">
        <f t="shared" si="14"/>
        <v>100</v>
      </c>
      <c r="J51" s="37">
        <f t="shared" si="13"/>
        <v>0</v>
      </c>
      <c r="K51" s="39">
        <v>240</v>
      </c>
      <c r="L51" s="39">
        <f t="shared" si="15"/>
        <v>0.04</v>
      </c>
      <c r="M51" s="39">
        <v>260</v>
      </c>
      <c r="N51" s="39">
        <f t="shared" si="16"/>
        <v>108.33333333333333</v>
      </c>
    </row>
    <row r="52" spans="1:14" ht="174" customHeight="1">
      <c r="A52" s="60">
        <v>22012900</v>
      </c>
      <c r="B52" s="26" t="s">
        <v>83</v>
      </c>
      <c r="C52" s="35">
        <v>11980</v>
      </c>
      <c r="D52" s="35">
        <v>10000</v>
      </c>
      <c r="E52" s="36">
        <v>10000</v>
      </c>
      <c r="F52" s="143">
        <v>0</v>
      </c>
      <c r="G52" s="35">
        <v>0</v>
      </c>
      <c r="H52" s="36">
        <v>10000</v>
      </c>
      <c r="I52" s="37">
        <f t="shared" si="14"/>
        <v>100</v>
      </c>
      <c r="J52" s="37">
        <f t="shared" si="13"/>
        <v>0</v>
      </c>
      <c r="K52" s="39">
        <v>6</v>
      </c>
      <c r="L52" s="39">
        <f t="shared" si="15"/>
        <v>0.06</v>
      </c>
      <c r="M52" s="39">
        <v>7</v>
      </c>
      <c r="N52" s="39">
        <f t="shared" si="16"/>
        <v>116.66666666666667</v>
      </c>
    </row>
    <row r="53" spans="1:14" ht="78">
      <c r="A53" s="29">
        <v>22080000</v>
      </c>
      <c r="B53" s="30" t="s">
        <v>20</v>
      </c>
      <c r="C53" s="31">
        <v>951090.05</v>
      </c>
      <c r="D53" s="31">
        <v>1030500</v>
      </c>
      <c r="E53" s="48">
        <v>1150000</v>
      </c>
      <c r="F53" s="69">
        <f t="shared" ref="F53:F59" si="17">E53/D53*100</f>
        <v>111.59631246967491</v>
      </c>
      <c r="G53" s="67">
        <f>E53/C53*100</f>
        <v>120.91389243321386</v>
      </c>
      <c r="H53" s="48">
        <v>1150000</v>
      </c>
      <c r="I53" s="47">
        <f t="shared" si="14"/>
        <v>100</v>
      </c>
      <c r="J53" s="47">
        <f t="shared" si="13"/>
        <v>0</v>
      </c>
      <c r="K53" s="39">
        <v>2850</v>
      </c>
      <c r="L53" s="39">
        <f t="shared" si="15"/>
        <v>0.24782608695652175</v>
      </c>
      <c r="M53" s="39">
        <v>2900</v>
      </c>
      <c r="N53" s="39">
        <f t="shared" si="16"/>
        <v>101.75438596491229</v>
      </c>
    </row>
    <row r="54" spans="1:14" ht="19.5">
      <c r="A54" s="29">
        <v>22090000</v>
      </c>
      <c r="B54" s="30" t="s">
        <v>21</v>
      </c>
      <c r="C54" s="31">
        <v>196473.98</v>
      </c>
      <c r="D54" s="31">
        <v>229700</v>
      </c>
      <c r="E54" s="48">
        <v>220000</v>
      </c>
      <c r="F54" s="69">
        <f t="shared" si="17"/>
        <v>95.777100565955593</v>
      </c>
      <c r="G54" s="47">
        <f>E54/C54*100</f>
        <v>111.97411484207731</v>
      </c>
      <c r="H54" s="48">
        <v>220000</v>
      </c>
      <c r="I54" s="47">
        <f t="shared" si="14"/>
        <v>100</v>
      </c>
      <c r="J54" s="47">
        <f t="shared" si="13"/>
        <v>0</v>
      </c>
      <c r="K54" s="50">
        <v>31</v>
      </c>
      <c r="L54" s="50">
        <f t="shared" si="15"/>
        <v>1.409090909090909E-2</v>
      </c>
      <c r="M54" s="50">
        <v>32</v>
      </c>
      <c r="N54" s="50">
        <f t="shared" si="16"/>
        <v>103.2258064516129</v>
      </c>
    </row>
    <row r="55" spans="1:14" ht="20.25">
      <c r="A55" s="29">
        <v>24000000</v>
      </c>
      <c r="B55" s="30" t="s">
        <v>22</v>
      </c>
      <c r="C55" s="31">
        <f>C56</f>
        <v>28461.68</v>
      </c>
      <c r="D55" s="31">
        <f>D56</f>
        <v>876405</v>
      </c>
      <c r="E55" s="32">
        <f>E56</f>
        <v>900000</v>
      </c>
      <c r="F55" s="41">
        <f t="shared" si="17"/>
        <v>102.69224844677973</v>
      </c>
      <c r="G55" s="31">
        <f>E55/C55*100</f>
        <v>3162.1464368933948</v>
      </c>
      <c r="H55" s="32">
        <f>H56</f>
        <v>150000</v>
      </c>
      <c r="I55" s="31">
        <f t="shared" si="14"/>
        <v>16.666666666666664</v>
      </c>
      <c r="J55" s="47">
        <f t="shared" si="13"/>
        <v>-750000</v>
      </c>
      <c r="K55" s="33">
        <f>K56</f>
        <v>500</v>
      </c>
      <c r="L55" s="33">
        <f t="shared" si="15"/>
        <v>0.33333333333333337</v>
      </c>
      <c r="M55" s="33">
        <f>M56</f>
        <v>500</v>
      </c>
      <c r="N55" s="33">
        <f t="shared" si="16"/>
        <v>100</v>
      </c>
    </row>
    <row r="56" spans="1:14" ht="20.25">
      <c r="A56" s="29">
        <v>24060000</v>
      </c>
      <c r="B56" s="30" t="s">
        <v>15</v>
      </c>
      <c r="C56" s="31">
        <f>C57+C58</f>
        <v>28461.68</v>
      </c>
      <c r="D56" s="31">
        <f>D57</f>
        <v>876405</v>
      </c>
      <c r="E56" s="32">
        <f>E57</f>
        <v>900000</v>
      </c>
      <c r="F56" s="41">
        <f t="shared" si="17"/>
        <v>102.69224844677973</v>
      </c>
      <c r="G56" s="31">
        <f>E56/C56*100</f>
        <v>3162.1464368933948</v>
      </c>
      <c r="H56" s="32">
        <f>H57</f>
        <v>150000</v>
      </c>
      <c r="I56" s="31">
        <f t="shared" si="14"/>
        <v>16.666666666666664</v>
      </c>
      <c r="J56" s="47">
        <f t="shared" si="13"/>
        <v>-750000</v>
      </c>
      <c r="K56" s="33">
        <f>K57</f>
        <v>500</v>
      </c>
      <c r="L56" s="33">
        <f t="shared" si="15"/>
        <v>0.33333333333333337</v>
      </c>
      <c r="M56" s="33">
        <f>M57</f>
        <v>500</v>
      </c>
      <c r="N56" s="33">
        <f t="shared" si="16"/>
        <v>100</v>
      </c>
    </row>
    <row r="57" spans="1:14" ht="19.5">
      <c r="A57" s="34">
        <v>24060300</v>
      </c>
      <c r="B57" s="26" t="s">
        <v>15</v>
      </c>
      <c r="C57" s="35">
        <v>28457.58</v>
      </c>
      <c r="D57" s="35">
        <v>876405</v>
      </c>
      <c r="E57" s="36">
        <v>900000</v>
      </c>
      <c r="F57" s="38">
        <f t="shared" si="17"/>
        <v>102.69224844677973</v>
      </c>
      <c r="G57" s="38">
        <f>E57/C57*100</f>
        <v>3162.6020202701702</v>
      </c>
      <c r="H57" s="36">
        <v>150000</v>
      </c>
      <c r="I57" s="38">
        <f t="shared" si="14"/>
        <v>16.666666666666664</v>
      </c>
      <c r="J57" s="37">
        <f t="shared" si="13"/>
        <v>-750000</v>
      </c>
      <c r="K57" s="40">
        <v>500</v>
      </c>
      <c r="L57" s="40">
        <f t="shared" si="15"/>
        <v>0.33333333333333337</v>
      </c>
      <c r="M57" s="40">
        <v>500</v>
      </c>
      <c r="N57" s="40">
        <f t="shared" si="16"/>
        <v>100</v>
      </c>
    </row>
    <row r="58" spans="1:14" ht="39.75" thickBot="1">
      <c r="A58" s="34">
        <v>24060600</v>
      </c>
      <c r="B58" s="26" t="s">
        <v>94</v>
      </c>
      <c r="C58" s="35">
        <v>4.0999999999999996</v>
      </c>
      <c r="D58" s="35"/>
      <c r="E58" s="36"/>
      <c r="F58" s="38"/>
      <c r="G58" s="38"/>
      <c r="H58" s="36"/>
      <c r="I58" s="38"/>
      <c r="J58" s="37"/>
      <c r="K58" s="40"/>
      <c r="L58" s="40"/>
      <c r="M58" s="40"/>
      <c r="N58" s="40"/>
    </row>
    <row r="59" spans="1:14" ht="47.25" hidden="1" customHeight="1">
      <c r="A59" s="70">
        <v>31000000</v>
      </c>
      <c r="B59" s="71" t="s">
        <v>28</v>
      </c>
      <c r="C59" s="33" t="e">
        <f>#REF!</f>
        <v>#REF!</v>
      </c>
      <c r="D59" s="67" t="e">
        <f>#REF!</f>
        <v>#REF!</v>
      </c>
      <c r="E59" s="72" t="e">
        <f>#REF!</f>
        <v>#REF!</v>
      </c>
      <c r="F59" s="43" t="e">
        <f t="shared" si="17"/>
        <v>#REF!</v>
      </c>
      <c r="G59" s="33" t="e">
        <f>#REF!</f>
        <v>#REF!</v>
      </c>
      <c r="H59" s="73" t="e">
        <f>#REF!</f>
        <v>#REF!</v>
      </c>
      <c r="I59" s="33" t="e">
        <f t="shared" si="14"/>
        <v>#REF!</v>
      </c>
      <c r="J59" s="37" t="e">
        <f t="shared" si="13"/>
        <v>#REF!</v>
      </c>
      <c r="K59" s="33" t="e">
        <f>#REF!</f>
        <v>#REF!</v>
      </c>
      <c r="L59" s="33" t="e">
        <f t="shared" si="15"/>
        <v>#REF!</v>
      </c>
      <c r="M59" s="33" t="e">
        <f>#REF!</f>
        <v>#REF!</v>
      </c>
      <c r="N59" s="33" t="e">
        <f t="shared" si="16"/>
        <v>#REF!</v>
      </c>
    </row>
    <row r="60" spans="1:14" ht="45" customHeight="1" thickBot="1">
      <c r="A60" s="102"/>
      <c r="B60" s="146" t="s">
        <v>60</v>
      </c>
      <c r="C60" s="103">
        <f>C5+C40</f>
        <v>227187011.06</v>
      </c>
      <c r="D60" s="103">
        <f>D5+D40</f>
        <v>257958805</v>
      </c>
      <c r="E60" s="103">
        <f>E5+E40</f>
        <v>256067308</v>
      </c>
      <c r="F60" s="105">
        <f>E60/D60*100</f>
        <v>99.266744548611157</v>
      </c>
      <c r="G60" s="104">
        <f>E60/C60*100</f>
        <v>112.71212504854546</v>
      </c>
      <c r="H60" s="104">
        <f>H5+H40</f>
        <v>276645500</v>
      </c>
      <c r="I60" s="104">
        <f>H60/E60*100</f>
        <v>108.03624334583155</v>
      </c>
      <c r="J60" s="106">
        <f t="shared" si="13"/>
        <v>20578192</v>
      </c>
      <c r="K60" s="82" t="e">
        <f>K5+K40+#REF!</f>
        <v>#REF!</v>
      </c>
      <c r="L60" s="76" t="e">
        <f t="shared" si="15"/>
        <v>#REF!</v>
      </c>
      <c r="M60" s="76" t="e">
        <f>M5+M40+#REF!</f>
        <v>#REF!</v>
      </c>
      <c r="N60" s="76" t="e">
        <f t="shared" si="16"/>
        <v>#REF!</v>
      </c>
    </row>
    <row r="61" spans="1:14" ht="30.75" hidden="1" customHeight="1">
      <c r="A61" s="148"/>
      <c r="B61" s="149" t="s">
        <v>53</v>
      </c>
      <c r="C61" s="101">
        <v>0</v>
      </c>
      <c r="D61" s="101">
        <v>62183.3</v>
      </c>
      <c r="E61" s="101">
        <v>60184</v>
      </c>
      <c r="F61" s="147">
        <f>E61/D61*100</f>
        <v>96.784828080851284</v>
      </c>
      <c r="G61" s="101"/>
      <c r="H61" s="101">
        <v>62183.3</v>
      </c>
      <c r="I61" s="101">
        <f>H61/E61*100</f>
        <v>103.32197926359166</v>
      </c>
      <c r="J61" s="147">
        <f t="shared" si="13"/>
        <v>1999.3000000000029</v>
      </c>
      <c r="K61" s="76"/>
      <c r="L61" s="76"/>
      <c r="M61" s="76"/>
      <c r="N61" s="76"/>
    </row>
    <row r="62" spans="1:14" ht="36" hidden="1" customHeight="1">
      <c r="A62" s="74"/>
      <c r="B62" s="75" t="s">
        <v>55</v>
      </c>
      <c r="C62" s="76"/>
      <c r="D62" s="76">
        <f>D60+D61</f>
        <v>258020988.30000001</v>
      </c>
      <c r="E62" s="76">
        <f>E60+E61</f>
        <v>256127492</v>
      </c>
      <c r="F62" s="77">
        <f>E62/D62*100</f>
        <v>99.266146404416361</v>
      </c>
      <c r="G62" s="76"/>
      <c r="H62" s="76">
        <f>H60+H61</f>
        <v>276707683.30000001</v>
      </c>
      <c r="I62" s="76">
        <f>H62/E62*100</f>
        <v>108.03513560348297</v>
      </c>
      <c r="J62" s="77">
        <f t="shared" si="13"/>
        <v>20580191.300000012</v>
      </c>
      <c r="K62" s="76"/>
      <c r="L62" s="76"/>
      <c r="M62" s="76"/>
      <c r="N62" s="76"/>
    </row>
    <row r="63" spans="1:14" ht="30.75" hidden="1" customHeight="1">
      <c r="A63" s="74"/>
      <c r="B63" s="75" t="s">
        <v>41</v>
      </c>
      <c r="C63" s="76">
        <v>-128</v>
      </c>
      <c r="D63" s="76"/>
      <c r="E63" s="76">
        <v>-23.1</v>
      </c>
      <c r="F63" s="77"/>
      <c r="G63" s="76"/>
      <c r="H63" s="76"/>
      <c r="I63" s="76"/>
      <c r="J63" s="77">
        <f t="shared" si="13"/>
        <v>23.1</v>
      </c>
      <c r="K63" s="76"/>
      <c r="L63" s="76"/>
      <c r="M63" s="76"/>
      <c r="N63" s="76"/>
    </row>
    <row r="64" spans="1:14" ht="30.75" hidden="1" customHeight="1">
      <c r="A64" s="78"/>
      <c r="B64" s="79" t="s">
        <v>56</v>
      </c>
      <c r="C64" s="80">
        <v>0.35799999999999998</v>
      </c>
      <c r="D64" s="80"/>
      <c r="E64" s="80">
        <v>0.35810999999999998</v>
      </c>
      <c r="F64" s="81"/>
      <c r="G64" s="80"/>
      <c r="H64" s="80"/>
      <c r="I64" s="80"/>
      <c r="J64" s="80"/>
      <c r="K64" s="80"/>
      <c r="L64" s="80"/>
      <c r="M64" s="80"/>
      <c r="N64" s="82"/>
    </row>
    <row r="65" spans="1:14" ht="24.75" hidden="1" customHeight="1">
      <c r="A65" s="10"/>
      <c r="B65" s="11"/>
      <c r="C65" s="11">
        <f>C60+C64-128</f>
        <v>227186883.41800001</v>
      </c>
      <c r="D65" s="11"/>
      <c r="E65" s="11">
        <f>E60-(-E63)</f>
        <v>256067284.90000001</v>
      </c>
      <c r="F65" s="11"/>
      <c r="G65" s="11"/>
      <c r="H65" s="11"/>
      <c r="I65" s="11"/>
      <c r="J65" s="11"/>
      <c r="K65" s="11"/>
      <c r="L65" s="11"/>
      <c r="M65" s="11"/>
      <c r="N65" s="12"/>
    </row>
    <row r="66" spans="1:14" ht="26.25" customHeight="1">
      <c r="A66" s="155" t="s">
        <v>39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</row>
    <row r="67" spans="1:14" ht="26.25" customHeight="1">
      <c r="A67" s="62">
        <v>10000000</v>
      </c>
      <c r="B67" s="25" t="s">
        <v>3</v>
      </c>
      <c r="C67" s="25">
        <f>C68</f>
        <v>161623.69</v>
      </c>
      <c r="D67" s="25">
        <f>D68</f>
        <v>130000</v>
      </c>
      <c r="E67" s="25">
        <f>E68</f>
        <v>150000</v>
      </c>
      <c r="F67" s="25">
        <f t="shared" ref="F67:F73" si="18">E67/D67*100</f>
        <v>115.38461538461537</v>
      </c>
      <c r="G67" s="64">
        <f t="shared" ref="G67:G73" si="19">E67/C67*100</f>
        <v>92.808176821108333</v>
      </c>
      <c r="H67" s="25">
        <f>H68</f>
        <v>160000</v>
      </c>
      <c r="I67" s="25">
        <f t="shared" ref="I67:I73" si="20">H67/E67*100</f>
        <v>106.66666666666667</v>
      </c>
      <c r="J67" s="25">
        <f t="shared" ref="J67:J73" si="21">H67-E67</f>
        <v>10000</v>
      </c>
      <c r="K67" s="21">
        <f>K68</f>
        <v>225</v>
      </c>
      <c r="L67" s="21">
        <f t="shared" ref="L67:L75" si="22">K67/H67*100</f>
        <v>0.140625</v>
      </c>
      <c r="M67" s="21">
        <f>M68</f>
        <v>230</v>
      </c>
      <c r="N67" s="21">
        <f t="shared" ref="N67:N75" si="23">M67/K67*100</f>
        <v>102.22222222222221</v>
      </c>
    </row>
    <row r="68" spans="1:14" ht="26.25" customHeight="1">
      <c r="A68" s="14">
        <v>19010000</v>
      </c>
      <c r="B68" s="13" t="s">
        <v>63</v>
      </c>
      <c r="C68" s="13">
        <v>161623.69</v>
      </c>
      <c r="D68" s="13">
        <v>130000</v>
      </c>
      <c r="E68" s="22">
        <v>150000</v>
      </c>
      <c r="F68" s="13">
        <f t="shared" si="18"/>
        <v>115.38461538461537</v>
      </c>
      <c r="G68" s="31">
        <f t="shared" si="19"/>
        <v>92.808176821108333</v>
      </c>
      <c r="H68" s="22">
        <v>160000</v>
      </c>
      <c r="I68" s="13">
        <f t="shared" si="20"/>
        <v>106.66666666666667</v>
      </c>
      <c r="J68" s="13">
        <f t="shared" si="21"/>
        <v>10000</v>
      </c>
      <c r="K68" s="13">
        <v>225</v>
      </c>
      <c r="L68" s="13">
        <f t="shared" si="22"/>
        <v>0.140625</v>
      </c>
      <c r="M68" s="13">
        <v>230</v>
      </c>
      <c r="N68" s="13">
        <f t="shared" si="23"/>
        <v>102.22222222222221</v>
      </c>
    </row>
    <row r="69" spans="1:14" ht="68.25" customHeight="1">
      <c r="A69" s="62">
        <v>20000000</v>
      </c>
      <c r="B69" s="63" t="s">
        <v>11</v>
      </c>
      <c r="C69" s="64">
        <f>C70+C74</f>
        <v>15129870.33</v>
      </c>
      <c r="D69" s="64">
        <f>D70+D74</f>
        <v>10220300</v>
      </c>
      <c r="E69" s="64">
        <f>E70+E74</f>
        <v>10438854.700000001</v>
      </c>
      <c r="F69" s="64">
        <f t="shared" si="18"/>
        <v>102.13843722787004</v>
      </c>
      <c r="G69" s="64">
        <f t="shared" si="19"/>
        <v>68.995004400675526</v>
      </c>
      <c r="H69" s="140">
        <f>H70+H74</f>
        <v>9929000</v>
      </c>
      <c r="I69" s="64">
        <f t="shared" si="20"/>
        <v>95.115798479310172</v>
      </c>
      <c r="J69" s="64">
        <f t="shared" si="21"/>
        <v>-509854.70000000112</v>
      </c>
      <c r="K69" s="66" t="e">
        <f>K70+K74</f>
        <v>#REF!</v>
      </c>
      <c r="L69" s="66" t="e">
        <f t="shared" si="22"/>
        <v>#REF!</v>
      </c>
      <c r="M69" s="66" t="e">
        <f>M70+M74</f>
        <v>#REF!</v>
      </c>
      <c r="N69" s="66" t="e">
        <f t="shared" si="23"/>
        <v>#REF!</v>
      </c>
    </row>
    <row r="70" spans="1:14" ht="43.5" customHeight="1">
      <c r="A70" s="29">
        <v>24000000</v>
      </c>
      <c r="B70" s="30" t="s">
        <v>22</v>
      </c>
      <c r="C70" s="31">
        <f>C71+C73</f>
        <v>1737844.97</v>
      </c>
      <c r="D70" s="31">
        <f>D71+D73</f>
        <v>1730000</v>
      </c>
      <c r="E70" s="32">
        <f>E71+E73</f>
        <v>1310797.8999999999</v>
      </c>
      <c r="F70" s="31">
        <f t="shared" si="18"/>
        <v>75.768664739884386</v>
      </c>
      <c r="G70" s="31">
        <f t="shared" si="19"/>
        <v>75.426630259199698</v>
      </c>
      <c r="H70" s="32">
        <f>H71+H73</f>
        <v>500000</v>
      </c>
      <c r="I70" s="31">
        <f t="shared" si="20"/>
        <v>38.144705602595188</v>
      </c>
      <c r="J70" s="47">
        <f t="shared" si="21"/>
        <v>-810797.89999999991</v>
      </c>
      <c r="K70" s="33">
        <f>K71+K73</f>
        <v>2355</v>
      </c>
      <c r="L70" s="33">
        <f t="shared" si="22"/>
        <v>0.47099999999999997</v>
      </c>
      <c r="M70" s="33">
        <f>M71+M73</f>
        <v>2355</v>
      </c>
      <c r="N70" s="33">
        <f t="shared" si="23"/>
        <v>100</v>
      </c>
    </row>
    <row r="71" spans="1:14" ht="29.25" hidden="1" customHeight="1">
      <c r="A71" s="70">
        <v>24060000</v>
      </c>
      <c r="B71" s="71" t="s">
        <v>15</v>
      </c>
      <c r="C71" s="33">
        <f>C72</f>
        <v>618311.97</v>
      </c>
      <c r="D71" s="67">
        <f>D72</f>
        <v>700000</v>
      </c>
      <c r="E71" s="33">
        <f>E72</f>
        <v>400000</v>
      </c>
      <c r="F71" s="33">
        <f t="shared" si="18"/>
        <v>57.142857142857139</v>
      </c>
      <c r="G71" s="33">
        <f t="shared" si="19"/>
        <v>64.692262063113546</v>
      </c>
      <c r="H71" s="33">
        <f>H72</f>
        <v>500000</v>
      </c>
      <c r="I71" s="33">
        <f t="shared" si="20"/>
        <v>125</v>
      </c>
      <c r="J71" s="37">
        <f t="shared" si="21"/>
        <v>100000</v>
      </c>
      <c r="K71" s="33">
        <f>K72</f>
        <v>355</v>
      </c>
      <c r="L71" s="33">
        <f t="shared" si="22"/>
        <v>7.1000000000000008E-2</v>
      </c>
      <c r="M71" s="33">
        <f>M72</f>
        <v>355</v>
      </c>
      <c r="N71" s="33">
        <f t="shared" si="23"/>
        <v>100</v>
      </c>
    </row>
    <row r="72" spans="1:14" ht="95.25" customHeight="1">
      <c r="A72" s="60">
        <v>24062100</v>
      </c>
      <c r="B72" s="26" t="s">
        <v>23</v>
      </c>
      <c r="C72" s="35">
        <v>618311.97</v>
      </c>
      <c r="D72" s="35">
        <v>700000</v>
      </c>
      <c r="E72" s="36">
        <v>400000</v>
      </c>
      <c r="F72" s="35">
        <f t="shared" si="18"/>
        <v>57.142857142857139</v>
      </c>
      <c r="G72" s="37">
        <f t="shared" si="19"/>
        <v>64.692262063113546</v>
      </c>
      <c r="H72" s="36">
        <v>500000</v>
      </c>
      <c r="I72" s="37">
        <f t="shared" si="20"/>
        <v>125</v>
      </c>
      <c r="J72" s="37">
        <f t="shared" si="21"/>
        <v>100000</v>
      </c>
      <c r="K72" s="39">
        <v>355</v>
      </c>
      <c r="L72" s="39">
        <f t="shared" si="22"/>
        <v>7.1000000000000008E-2</v>
      </c>
      <c r="M72" s="39">
        <v>355</v>
      </c>
      <c r="N72" s="39">
        <f t="shared" si="23"/>
        <v>100</v>
      </c>
    </row>
    <row r="73" spans="1:14" ht="56.25" customHeight="1">
      <c r="A73" s="34">
        <v>24170000</v>
      </c>
      <c r="B73" s="26" t="s">
        <v>24</v>
      </c>
      <c r="C73" s="35">
        <v>1119533</v>
      </c>
      <c r="D73" s="35">
        <v>1030000</v>
      </c>
      <c r="E73" s="36">
        <v>910797.9</v>
      </c>
      <c r="F73" s="144">
        <f t="shared" si="18"/>
        <v>88.426980582524266</v>
      </c>
      <c r="G73" s="38">
        <f t="shared" si="19"/>
        <v>81.355163268970188</v>
      </c>
      <c r="H73" s="36">
        <v>0</v>
      </c>
      <c r="I73" s="38">
        <f t="shared" si="20"/>
        <v>0</v>
      </c>
      <c r="J73" s="38">
        <f t="shared" si="21"/>
        <v>-910797.9</v>
      </c>
      <c r="K73" s="40">
        <v>2000</v>
      </c>
      <c r="L73" s="40" t="e">
        <f t="shared" si="22"/>
        <v>#DIV/0!</v>
      </c>
      <c r="M73" s="40">
        <v>2000</v>
      </c>
      <c r="N73" s="40">
        <f t="shared" si="23"/>
        <v>100</v>
      </c>
    </row>
    <row r="74" spans="1:14" ht="39">
      <c r="A74" s="29">
        <v>25000000</v>
      </c>
      <c r="B74" s="30" t="s">
        <v>25</v>
      </c>
      <c r="C74" s="31">
        <f>C75+C76</f>
        <v>13392025.359999999</v>
      </c>
      <c r="D74" s="31">
        <f>D75+D76</f>
        <v>8490300</v>
      </c>
      <c r="E74" s="32">
        <f>E75+E76</f>
        <v>9128056.8000000007</v>
      </c>
      <c r="F74" s="31">
        <f>F75</f>
        <v>107.51867771712863</v>
      </c>
      <c r="G74" s="31">
        <f>G75</f>
        <v>95.382789211394808</v>
      </c>
      <c r="H74" s="139">
        <f>H75</f>
        <v>9429000</v>
      </c>
      <c r="I74" s="31">
        <f>I75</f>
        <v>103.38751399004444</v>
      </c>
      <c r="J74" s="31">
        <f>J75</f>
        <v>308943.19999999925</v>
      </c>
      <c r="K74" s="83" t="e">
        <f>K75+#REF!</f>
        <v>#REF!</v>
      </c>
      <c r="L74" s="33" t="e">
        <f t="shared" si="22"/>
        <v>#REF!</v>
      </c>
      <c r="M74" s="83" t="e">
        <f>M75+#REF!</f>
        <v>#REF!</v>
      </c>
      <c r="N74" s="33" t="e">
        <f t="shared" si="23"/>
        <v>#REF!</v>
      </c>
    </row>
    <row r="75" spans="1:14" ht="63.75" customHeight="1">
      <c r="A75" s="34">
        <v>25010000</v>
      </c>
      <c r="B75" s="26" t="s">
        <v>26</v>
      </c>
      <c r="C75" s="35">
        <v>9561532.9299999997</v>
      </c>
      <c r="D75" s="35">
        <v>8482300</v>
      </c>
      <c r="E75" s="36">
        <v>9120056.8000000007</v>
      </c>
      <c r="F75" s="35">
        <f t="shared" ref="F75:F82" si="24">E75/D75*100</f>
        <v>107.51867771712863</v>
      </c>
      <c r="G75" s="38">
        <f>E75/C75*100</f>
        <v>95.382789211394808</v>
      </c>
      <c r="H75" s="36">
        <v>9429000</v>
      </c>
      <c r="I75" s="38">
        <f>H75/E75*100</f>
        <v>103.38751399004444</v>
      </c>
      <c r="J75" s="38">
        <f>H75-E75</f>
        <v>308943.19999999925</v>
      </c>
      <c r="K75" s="40">
        <v>15200</v>
      </c>
      <c r="L75" s="40">
        <f t="shared" si="22"/>
        <v>0.16120479372149751</v>
      </c>
      <c r="M75" s="40">
        <v>15300</v>
      </c>
      <c r="N75" s="40">
        <f t="shared" si="23"/>
        <v>100.6578947368421</v>
      </c>
    </row>
    <row r="76" spans="1:14" ht="44.25" customHeight="1">
      <c r="A76" s="34">
        <v>25020000</v>
      </c>
      <c r="B76" s="26" t="s">
        <v>95</v>
      </c>
      <c r="C76" s="35">
        <v>3830492.43</v>
      </c>
      <c r="D76" s="35">
        <v>8000</v>
      </c>
      <c r="E76" s="36">
        <v>8000</v>
      </c>
      <c r="F76" s="35"/>
      <c r="G76" s="38"/>
      <c r="H76" s="145"/>
      <c r="I76" s="38"/>
      <c r="J76" s="38"/>
      <c r="K76" s="40"/>
      <c r="L76" s="40"/>
      <c r="M76" s="40"/>
      <c r="N76" s="40"/>
    </row>
    <row r="77" spans="1:14" ht="39" customHeight="1">
      <c r="A77" s="62">
        <v>30000000</v>
      </c>
      <c r="B77" s="63" t="s">
        <v>27</v>
      </c>
      <c r="C77" s="64">
        <f>C78+C80</f>
        <v>1618559.4</v>
      </c>
      <c r="D77" s="64">
        <f>D78+D80</f>
        <v>9865500</v>
      </c>
      <c r="E77" s="64">
        <f>E78+E80</f>
        <v>351051</v>
      </c>
      <c r="F77" s="64">
        <f t="shared" si="24"/>
        <v>3.558370077542953</v>
      </c>
      <c r="G77" s="64">
        <f>E77/C77*100</f>
        <v>21.689102049637476</v>
      </c>
      <c r="H77" s="64">
        <f>H78+H80</f>
        <v>2937096</v>
      </c>
      <c r="I77" s="64">
        <f>H77/E77*100</f>
        <v>836.65792149858567</v>
      </c>
      <c r="J77" s="64">
        <f>H77-E77</f>
        <v>2586045</v>
      </c>
      <c r="K77" s="66">
        <f>K78+K80</f>
        <v>0</v>
      </c>
      <c r="L77" s="66">
        <f>L78+L80</f>
        <v>0</v>
      </c>
      <c r="M77" s="66">
        <f>M78+M80</f>
        <v>0</v>
      </c>
      <c r="N77" s="66">
        <f>N78+N80</f>
        <v>0</v>
      </c>
    </row>
    <row r="78" spans="1:14" ht="36" hidden="1" customHeight="1">
      <c r="A78" s="70">
        <v>31000000</v>
      </c>
      <c r="B78" s="71" t="s">
        <v>28</v>
      </c>
      <c r="C78" s="33">
        <f>C79</f>
        <v>207568</v>
      </c>
      <c r="D78" s="33">
        <f>D79</f>
        <v>3092400</v>
      </c>
      <c r="E78" s="33">
        <f>E79</f>
        <v>0</v>
      </c>
      <c r="F78" s="33">
        <f t="shared" si="24"/>
        <v>0</v>
      </c>
      <c r="G78" s="33">
        <f>E78/C78*100</f>
        <v>0</v>
      </c>
      <c r="H78" s="67">
        <f>H79</f>
        <v>2180676</v>
      </c>
      <c r="I78" s="33" t="e">
        <f>H78/E78*100</f>
        <v>#DIV/0!</v>
      </c>
      <c r="J78" s="67"/>
      <c r="K78" s="33">
        <f>K79</f>
        <v>0</v>
      </c>
      <c r="L78" s="33">
        <f>L79</f>
        <v>0</v>
      </c>
      <c r="M78" s="33">
        <f>M79</f>
        <v>0</v>
      </c>
      <c r="N78" s="33">
        <f>N79</f>
        <v>0</v>
      </c>
    </row>
    <row r="79" spans="1:14" ht="76.5" customHeight="1">
      <c r="A79" s="34">
        <v>31030000</v>
      </c>
      <c r="B79" s="26" t="s">
        <v>29</v>
      </c>
      <c r="C79" s="35">
        <v>207568</v>
      </c>
      <c r="D79" s="35">
        <v>3092400</v>
      </c>
      <c r="E79" s="36"/>
      <c r="F79" s="35">
        <f t="shared" si="24"/>
        <v>0</v>
      </c>
      <c r="G79" s="38"/>
      <c r="H79" s="36">
        <v>2180676</v>
      </c>
      <c r="I79" s="38"/>
      <c r="J79" s="38">
        <f t="shared" ref="J79:J95" si="25">H79-E79</f>
        <v>2180676</v>
      </c>
      <c r="K79" s="40">
        <v>0</v>
      </c>
      <c r="L79" s="40">
        <v>0</v>
      </c>
      <c r="M79" s="40">
        <v>0</v>
      </c>
      <c r="N79" s="40">
        <v>0</v>
      </c>
    </row>
    <row r="80" spans="1:14" ht="0.75" hidden="1" customHeight="1">
      <c r="A80" s="29">
        <v>33000000</v>
      </c>
      <c r="B80" s="30" t="s">
        <v>30</v>
      </c>
      <c r="C80" s="31">
        <f>C81</f>
        <v>1410991.4</v>
      </c>
      <c r="D80" s="31">
        <f>D81</f>
        <v>6773100</v>
      </c>
      <c r="E80" s="32">
        <f>E81</f>
        <v>351051</v>
      </c>
      <c r="F80" s="31">
        <f t="shared" si="24"/>
        <v>5.1830181157815476</v>
      </c>
      <c r="G80" s="31">
        <f>E80/C80*100</f>
        <v>24.879740585236735</v>
      </c>
      <c r="H80" s="32">
        <f>H81</f>
        <v>756420</v>
      </c>
      <c r="I80" s="31">
        <f>H80/E80*100</f>
        <v>215.47296546655613</v>
      </c>
      <c r="J80" s="38">
        <f t="shared" si="25"/>
        <v>405369</v>
      </c>
      <c r="K80" s="33">
        <f>K81</f>
        <v>0</v>
      </c>
      <c r="L80" s="33">
        <f>L81</f>
        <v>0</v>
      </c>
      <c r="M80" s="33">
        <f>M81</f>
        <v>0</v>
      </c>
      <c r="N80" s="33">
        <f>N81</f>
        <v>0</v>
      </c>
    </row>
    <row r="81" spans="1:14" ht="124.5" customHeight="1">
      <c r="A81" s="34">
        <v>33010100</v>
      </c>
      <c r="B81" s="26" t="s">
        <v>31</v>
      </c>
      <c r="C81" s="35">
        <v>1410991.4</v>
      </c>
      <c r="D81" s="35">
        <v>6773100</v>
      </c>
      <c r="E81" s="36">
        <v>351051</v>
      </c>
      <c r="F81" s="35">
        <f t="shared" si="24"/>
        <v>5.1830181157815476</v>
      </c>
      <c r="G81" s="38">
        <f>E81/C81*100</f>
        <v>24.879740585236735</v>
      </c>
      <c r="H81" s="36">
        <v>756420</v>
      </c>
      <c r="I81" s="38">
        <f>H81/E81*100</f>
        <v>215.47296546655613</v>
      </c>
      <c r="J81" s="38">
        <f t="shared" si="25"/>
        <v>405369</v>
      </c>
      <c r="K81" s="40">
        <v>0</v>
      </c>
      <c r="L81" s="40">
        <v>0</v>
      </c>
      <c r="M81" s="40">
        <v>0</v>
      </c>
      <c r="N81" s="40">
        <v>0</v>
      </c>
    </row>
    <row r="82" spans="1:14" ht="24.75" hidden="1" customHeight="1">
      <c r="A82" s="29">
        <v>50000000</v>
      </c>
      <c r="B82" s="30" t="s">
        <v>32</v>
      </c>
      <c r="C82" s="31">
        <f>C83</f>
        <v>4017</v>
      </c>
      <c r="D82" s="31">
        <f>D83</f>
        <v>30000</v>
      </c>
      <c r="E82" s="84">
        <f>E83</f>
        <v>30000</v>
      </c>
      <c r="F82" s="67">
        <f t="shared" si="24"/>
        <v>100</v>
      </c>
      <c r="G82" s="31">
        <f>E82/C82*100</f>
        <v>746.82598954443608</v>
      </c>
      <c r="H82" s="42">
        <f>H83</f>
        <v>0</v>
      </c>
      <c r="I82" s="42">
        <f>H82/E82*100</f>
        <v>0</v>
      </c>
      <c r="J82" s="38">
        <f t="shared" si="25"/>
        <v>-30000</v>
      </c>
      <c r="K82" s="42">
        <f>K83</f>
        <v>5</v>
      </c>
      <c r="L82" s="42" t="e">
        <f>K82/H82*100</f>
        <v>#DIV/0!</v>
      </c>
      <c r="M82" s="42">
        <f>M83</f>
        <v>5</v>
      </c>
      <c r="N82" s="42">
        <f>M82/K82*100</f>
        <v>100</v>
      </c>
    </row>
    <row r="83" spans="1:14" ht="81.75" customHeight="1" thickBot="1">
      <c r="A83" s="107">
        <v>50110000</v>
      </c>
      <c r="B83" s="108" t="s">
        <v>33</v>
      </c>
      <c r="C83" s="109">
        <v>4017</v>
      </c>
      <c r="D83" s="109">
        <v>30000</v>
      </c>
      <c r="E83" s="110">
        <v>30000</v>
      </c>
      <c r="F83" s="111"/>
      <c r="G83" s="110"/>
      <c r="H83" s="110">
        <v>0</v>
      </c>
      <c r="I83" s="110">
        <v>0</v>
      </c>
      <c r="J83" s="110">
        <f t="shared" si="25"/>
        <v>-30000</v>
      </c>
      <c r="K83" s="40">
        <v>5</v>
      </c>
      <c r="L83" s="40" t="e">
        <f>K83/H83*100</f>
        <v>#DIV/0!</v>
      </c>
      <c r="M83" s="40">
        <v>5</v>
      </c>
      <c r="N83" s="40">
        <f>M83/K83*100</f>
        <v>100</v>
      </c>
    </row>
    <row r="84" spans="1:14" ht="40.5" customHeight="1" thickBot="1">
      <c r="A84" s="113"/>
      <c r="B84" s="114" t="s">
        <v>40</v>
      </c>
      <c r="C84" s="103">
        <f>C69+C77+C82+C67</f>
        <v>16914070.420000002</v>
      </c>
      <c r="D84" s="104">
        <f>D69+D77+D82+D67</f>
        <v>20245800</v>
      </c>
      <c r="E84" s="104">
        <f>E67+E69+E77+E83</f>
        <v>10969905.700000001</v>
      </c>
      <c r="F84" s="104">
        <f t="shared" ref="F84:F95" si="26">E84/D84*100</f>
        <v>54.183611909630649</v>
      </c>
      <c r="G84" s="105">
        <f>E84/C84*100</f>
        <v>64.856686933434204</v>
      </c>
      <c r="H84" s="152">
        <f>H69+H77+H82+H67</f>
        <v>13026096</v>
      </c>
      <c r="I84" s="104">
        <f t="shared" ref="I84:I95" si="27">H84/E84*100</f>
        <v>118.7439195580323</v>
      </c>
      <c r="J84" s="115">
        <f t="shared" si="25"/>
        <v>2056190.2999999989</v>
      </c>
      <c r="K84" s="82" t="e">
        <f>K69+K77+K82+K67</f>
        <v>#REF!</v>
      </c>
      <c r="L84" s="76" t="e">
        <f>K84/H84*100</f>
        <v>#REF!</v>
      </c>
      <c r="M84" s="76" t="e">
        <f>M69+M77+M82+M67</f>
        <v>#REF!</v>
      </c>
      <c r="N84" s="76" t="e">
        <f>M84/K84*100</f>
        <v>#REF!</v>
      </c>
    </row>
    <row r="85" spans="1:14" ht="40.5" customHeight="1" thickBot="1">
      <c r="A85" s="113"/>
      <c r="B85" s="114" t="s">
        <v>64</v>
      </c>
      <c r="C85" s="103">
        <f>C60+C84</f>
        <v>244101081.48000002</v>
      </c>
      <c r="D85" s="104">
        <f>D60+D84</f>
        <v>278204605</v>
      </c>
      <c r="E85" s="104">
        <f>E60+E84</f>
        <v>267037213.69999999</v>
      </c>
      <c r="F85" s="104">
        <f t="shared" si="26"/>
        <v>95.985907098841878</v>
      </c>
      <c r="G85" s="105">
        <f>E85/C85*100</f>
        <v>109.39616165603887</v>
      </c>
      <c r="H85" s="152">
        <f>H60+H84</f>
        <v>289671596</v>
      </c>
      <c r="I85" s="104">
        <f t="shared" si="27"/>
        <v>108.47611536474027</v>
      </c>
      <c r="J85" s="115">
        <f t="shared" si="25"/>
        <v>22634382.300000012</v>
      </c>
      <c r="K85" s="82" t="e">
        <f>K60+K84</f>
        <v>#REF!</v>
      </c>
      <c r="L85" s="76" t="e">
        <f>K85/H85*100</f>
        <v>#REF!</v>
      </c>
      <c r="M85" s="76" t="e">
        <f>M60+M84</f>
        <v>#REF!</v>
      </c>
      <c r="N85" s="76" t="e">
        <f>M85/K85*100</f>
        <v>#REF!</v>
      </c>
    </row>
    <row r="86" spans="1:14" ht="42" hidden="1" customHeight="1">
      <c r="A86" s="116"/>
      <c r="B86" s="117" t="s">
        <v>54</v>
      </c>
      <c r="C86" s="118"/>
      <c r="D86" s="119">
        <f>D85+D61</f>
        <v>278266788.30000001</v>
      </c>
      <c r="E86" s="119">
        <v>0</v>
      </c>
      <c r="F86" s="112">
        <f t="shared" si="26"/>
        <v>0</v>
      </c>
      <c r="G86" s="120" t="e">
        <f>E86/C86*100</f>
        <v>#DIV/0!</v>
      </c>
      <c r="H86" s="118">
        <v>0</v>
      </c>
      <c r="I86" s="101" t="e">
        <f t="shared" si="27"/>
        <v>#DIV/0!</v>
      </c>
      <c r="J86" s="101">
        <f t="shared" si="25"/>
        <v>0</v>
      </c>
      <c r="K86" s="85"/>
      <c r="L86" s="85"/>
      <c r="M86" s="85"/>
      <c r="N86" s="85"/>
    </row>
    <row r="87" spans="1:14" s="27" customFormat="1" ht="21.75" customHeight="1">
      <c r="A87" s="86">
        <v>41033900</v>
      </c>
      <c r="B87" s="87" t="s">
        <v>53</v>
      </c>
      <c r="C87" s="88">
        <v>66129300</v>
      </c>
      <c r="D87" s="89">
        <v>77808100</v>
      </c>
      <c r="E87" s="89">
        <v>77808100</v>
      </c>
      <c r="F87" s="89">
        <f t="shared" si="26"/>
        <v>100</v>
      </c>
      <c r="G87" s="89">
        <f>E87/C87*100</f>
        <v>117.66055288654198</v>
      </c>
      <c r="H87" s="90">
        <v>89124700</v>
      </c>
      <c r="I87" s="89">
        <f t="shared" si="27"/>
        <v>114.54424410826122</v>
      </c>
      <c r="J87" s="90">
        <f t="shared" si="25"/>
        <v>11316600</v>
      </c>
      <c r="K87" s="88">
        <v>67251.8</v>
      </c>
      <c r="L87" s="88"/>
      <c r="M87" s="88">
        <v>72295.7</v>
      </c>
      <c r="N87" s="91"/>
    </row>
    <row r="88" spans="1:14" s="27" customFormat="1" ht="21.75" customHeight="1">
      <c r="A88" s="86">
        <v>41034200</v>
      </c>
      <c r="B88" s="87" t="s">
        <v>61</v>
      </c>
      <c r="C88" s="88">
        <v>52685500</v>
      </c>
      <c r="D88" s="89">
        <v>40688000</v>
      </c>
      <c r="E88" s="89">
        <v>40688000</v>
      </c>
      <c r="F88" s="89">
        <f t="shared" si="26"/>
        <v>100</v>
      </c>
      <c r="G88" s="89">
        <f>E88/C88*100</f>
        <v>77.228079832211904</v>
      </c>
      <c r="H88" s="90">
        <v>11014800</v>
      </c>
      <c r="I88" s="89">
        <f t="shared" si="27"/>
        <v>27.071372394809281</v>
      </c>
      <c r="J88" s="90">
        <f t="shared" si="25"/>
        <v>-29673200</v>
      </c>
      <c r="K88" s="88">
        <v>55971.5</v>
      </c>
      <c r="L88" s="88"/>
      <c r="M88" s="88">
        <v>60169.4</v>
      </c>
      <c r="N88" s="91"/>
    </row>
    <row r="89" spans="1:14" s="27" customFormat="1" ht="21.75" customHeight="1">
      <c r="A89" s="92"/>
      <c r="B89" s="87" t="s">
        <v>72</v>
      </c>
      <c r="C89" s="88">
        <v>128667504.3</v>
      </c>
      <c r="D89" s="89">
        <v>127976815</v>
      </c>
      <c r="E89" s="89">
        <v>126041058</v>
      </c>
      <c r="F89" s="89">
        <f t="shared" si="26"/>
        <v>98.48741586513151</v>
      </c>
      <c r="G89" s="89">
        <v>109.8</v>
      </c>
      <c r="H89" s="90">
        <v>3298289</v>
      </c>
      <c r="I89" s="89">
        <f t="shared" si="27"/>
        <v>2.616836967522123</v>
      </c>
      <c r="J89" s="90">
        <f t="shared" si="25"/>
        <v>-122742769</v>
      </c>
      <c r="K89" s="88"/>
      <c r="L89" s="88"/>
      <c r="M89" s="88"/>
      <c r="N89" s="91"/>
    </row>
    <row r="90" spans="1:14" s="27" customFormat="1" ht="20.25" customHeight="1">
      <c r="A90" s="86"/>
      <c r="B90" s="87" t="s">
        <v>73</v>
      </c>
      <c r="C90" s="93">
        <v>6097947.9199999999</v>
      </c>
      <c r="D90" s="90">
        <v>10736900</v>
      </c>
      <c r="E90" s="90">
        <v>10816900</v>
      </c>
      <c r="F90" s="89">
        <f t="shared" si="26"/>
        <v>100.74509402155185</v>
      </c>
      <c r="G90" s="89">
        <v>137.30000000000001</v>
      </c>
      <c r="H90" s="90">
        <v>0</v>
      </c>
      <c r="I90" s="89">
        <f t="shared" si="27"/>
        <v>0</v>
      </c>
      <c r="J90" s="90">
        <f t="shared" si="25"/>
        <v>-10816900</v>
      </c>
      <c r="K90" s="88"/>
      <c r="L90" s="88"/>
      <c r="M90" s="88"/>
      <c r="N90" s="91"/>
    </row>
    <row r="91" spans="1:14" s="27" customFormat="1" ht="21.75" customHeight="1" thickBot="1">
      <c r="A91" s="122">
        <v>41000000</v>
      </c>
      <c r="B91" s="123" t="s">
        <v>67</v>
      </c>
      <c r="C91" s="124">
        <f>C87+C88+C89+C90</f>
        <v>253580252.22</v>
      </c>
      <c r="D91" s="124">
        <f>D87+D88+D89+D90</f>
        <v>257209815</v>
      </c>
      <c r="E91" s="124">
        <f>E87+E88+E89+E90</f>
        <v>255354058</v>
      </c>
      <c r="F91" s="124">
        <f t="shared" si="26"/>
        <v>99.278504593613576</v>
      </c>
      <c r="G91" s="124">
        <v>109.8</v>
      </c>
      <c r="H91" s="125">
        <f>H87+H88+H89+H90</f>
        <v>103437789</v>
      </c>
      <c r="I91" s="124">
        <f t="shared" si="27"/>
        <v>40.50759553623385</v>
      </c>
      <c r="J91" s="125">
        <f t="shared" si="25"/>
        <v>-151916269</v>
      </c>
      <c r="K91" s="88">
        <f>K87+K88</f>
        <v>123223.3</v>
      </c>
      <c r="L91" s="88"/>
      <c r="M91" s="88">
        <f>M87+M88</f>
        <v>132465.1</v>
      </c>
      <c r="N91" s="91"/>
    </row>
    <row r="92" spans="1:14" s="27" customFormat="1" ht="21.75" customHeight="1" thickBot="1">
      <c r="A92" s="126"/>
      <c r="B92" s="127" t="s">
        <v>76</v>
      </c>
      <c r="C92" s="128">
        <f>C60+C87+C88+C89</f>
        <v>474669315.36000001</v>
      </c>
      <c r="D92" s="128">
        <f>D60+D87+D88+D89</f>
        <v>504431720</v>
      </c>
      <c r="E92" s="128">
        <f>E60+E87+E88+E89</f>
        <v>500604466</v>
      </c>
      <c r="F92" s="128">
        <f t="shared" si="26"/>
        <v>99.241274121302283</v>
      </c>
      <c r="G92" s="128">
        <v>109.8</v>
      </c>
      <c r="H92" s="129">
        <f>H60+H87+H88+H89</f>
        <v>380083289</v>
      </c>
      <c r="I92" s="128">
        <f t="shared" si="27"/>
        <v>75.924869795308609</v>
      </c>
      <c r="J92" s="130">
        <f t="shared" si="25"/>
        <v>-120521177</v>
      </c>
      <c r="K92" s="121"/>
      <c r="L92" s="88"/>
      <c r="M92" s="88"/>
      <c r="N92" s="91"/>
    </row>
    <row r="93" spans="1:14" s="27" customFormat="1" ht="21.75" customHeight="1" thickBot="1">
      <c r="A93" s="126"/>
      <c r="B93" s="127" t="s">
        <v>96</v>
      </c>
      <c r="C93" s="128">
        <f>C84+C90</f>
        <v>23012018.340000004</v>
      </c>
      <c r="D93" s="128">
        <f>D84+D90</f>
        <v>30982700</v>
      </c>
      <c r="E93" s="128">
        <f>E84+E90</f>
        <v>21786805.700000003</v>
      </c>
      <c r="F93" s="128">
        <f t="shared" si="26"/>
        <v>70.319261071501202</v>
      </c>
      <c r="G93" s="128">
        <v>109.8</v>
      </c>
      <c r="H93" s="128">
        <f>H84+H90</f>
        <v>13026096</v>
      </c>
      <c r="I93" s="128">
        <f t="shared" si="27"/>
        <v>59.788920777863261</v>
      </c>
      <c r="J93" s="130">
        <f t="shared" si="25"/>
        <v>-8760709.700000003</v>
      </c>
      <c r="K93" s="121"/>
      <c r="L93" s="88"/>
      <c r="M93" s="88"/>
      <c r="N93" s="91"/>
    </row>
    <row r="94" spans="1:14" ht="39" customHeight="1" thickBot="1">
      <c r="A94" s="132"/>
      <c r="B94" s="127" t="s">
        <v>84</v>
      </c>
      <c r="C94" s="133">
        <f>C92+C93</f>
        <v>497681333.70000005</v>
      </c>
      <c r="D94" s="133">
        <f>D85+D91</f>
        <v>535414420</v>
      </c>
      <c r="E94" s="134">
        <f>E85+E91</f>
        <v>522391271.69999999</v>
      </c>
      <c r="F94" s="133">
        <f t="shared" si="26"/>
        <v>97.567650811496634</v>
      </c>
      <c r="G94" s="133">
        <v>134.30000000000001</v>
      </c>
      <c r="H94" s="138">
        <f>H85+H91</f>
        <v>393109385</v>
      </c>
      <c r="I94" s="133">
        <f t="shared" si="27"/>
        <v>75.251905285614299</v>
      </c>
      <c r="J94" s="151">
        <f t="shared" si="25"/>
        <v>-129281886.69999999</v>
      </c>
      <c r="K94" s="131" t="e">
        <f>K85+K91</f>
        <v>#REF!</v>
      </c>
      <c r="L94" s="94" t="e">
        <f>K94/H94*100</f>
        <v>#REF!</v>
      </c>
      <c r="M94" s="94" t="e">
        <f>M85+M91</f>
        <v>#REF!</v>
      </c>
      <c r="N94" s="95" t="e">
        <f>M94/K94*100</f>
        <v>#REF!</v>
      </c>
    </row>
    <row r="95" spans="1:14" ht="81.75" thickBot="1">
      <c r="A95" s="135"/>
      <c r="B95" s="136" t="s">
        <v>65</v>
      </c>
      <c r="C95" s="137">
        <f>C85+C87+C88</f>
        <v>362915881.48000002</v>
      </c>
      <c r="D95" s="137">
        <f>D85+D87+D88</f>
        <v>396700705</v>
      </c>
      <c r="E95" s="137">
        <f>E85+E87+E88</f>
        <v>385533313.69999999</v>
      </c>
      <c r="F95" s="137">
        <f t="shared" si="26"/>
        <v>97.184932832423371</v>
      </c>
      <c r="G95" s="137">
        <v>112.5</v>
      </c>
      <c r="H95" s="141">
        <f>H85+H87+H88</f>
        <v>389811096</v>
      </c>
      <c r="I95" s="137">
        <f t="shared" si="27"/>
        <v>101.10957526833305</v>
      </c>
      <c r="J95" s="150">
        <f t="shared" si="25"/>
        <v>4277782.3000000119</v>
      </c>
      <c r="K95" s="96"/>
      <c r="L95" s="96"/>
      <c r="M95" s="96"/>
      <c r="N95" s="97"/>
    </row>
    <row r="96" spans="1:14" ht="18.75">
      <c r="A96" s="8"/>
      <c r="B96" s="8"/>
      <c r="C96" s="8"/>
    </row>
    <row r="98" spans="1:9" ht="23.25">
      <c r="A98" s="153" t="s">
        <v>68</v>
      </c>
      <c r="B98" s="153"/>
      <c r="C98" s="153"/>
      <c r="D98" s="153"/>
      <c r="E98" s="153"/>
      <c r="F98" s="153"/>
      <c r="G98" s="153"/>
      <c r="H98" s="153" t="s">
        <v>75</v>
      </c>
      <c r="I98" s="153"/>
    </row>
    <row r="99" spans="1:9" ht="23.25">
      <c r="A99" s="153"/>
      <c r="B99" s="153"/>
      <c r="C99" s="153"/>
      <c r="D99" s="153"/>
      <c r="E99" s="153"/>
      <c r="F99" s="153"/>
      <c r="G99" s="153"/>
      <c r="H99" s="153"/>
      <c r="I99" s="153"/>
    </row>
  </sheetData>
  <mergeCells count="2">
    <mergeCell ref="A4:N4"/>
    <mergeCell ref="A66:N66"/>
  </mergeCells>
  <phoneticPr fontId="0" type="noConversion"/>
  <printOptions horizontalCentered="1"/>
  <pageMargins left="7.874015748031496E-2" right="7.874015748031496E-2" top="0.15748031496062992" bottom="0.11811023622047245" header="0.15748031496062992" footer="0.11811023622047245"/>
  <pageSetup paperSize="9" scale="36" fitToHeight="6" orientation="portrait" horizontalDpi="180" verticalDpi="180" r:id="rId1"/>
  <headerFooter alignWithMargins="0"/>
  <rowBreaks count="2" manualBreakCount="2">
    <brk id="50" max="13" man="1"/>
    <brk id="1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04.12.2018 (2)</vt:lpstr>
      <vt:lpstr>'на 04.12.2018 (2)'!Заголовки_для_печати</vt:lpstr>
      <vt:lpstr>'на 04.12.2018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2019-11-28T08:23:20Z</cp:lastPrinted>
  <dcterms:created xsi:type="dcterms:W3CDTF">2006-09-28T05:33:49Z</dcterms:created>
  <dcterms:modified xsi:type="dcterms:W3CDTF">2019-12-02T06:57:23Z</dcterms:modified>
</cp:coreProperties>
</file>